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gif" ContentType="image/gif"/>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2.xml" ContentType="application/vnd.openxmlformats-officedocument.drawing+xml"/>
  <Override PartName="/xl/drawings/drawing3.xml" ContentType="application/vnd.openxmlformats-officedocument.drawing+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L Yates\Dropbox\Ecotricity\ECOTRICITY shared folder\Marketing\Blogs\161201 Get Off The Gas\"/>
    </mc:Choice>
  </mc:AlternateContent>
  <workbookProtection workbookAlgorithmName="SHA-512" workbookHashValue="fh/5XebFlvFi/zKramJE+Au5lffDxl4GDk9MBdogf5b9eyFg/e2/j83aemo4dP/pFjv2Q9kN7IH2NeJ+KultMQ==" workbookSaltValue="mDDPVRbZx1RaoTfclO1F2Q==" workbookSpinCount="100000" lockStructure="1"/>
  <bookViews>
    <workbookView xWindow="0" yWindow="0" windowWidth="24000" windowHeight="9735"/>
  </bookViews>
  <sheets>
    <sheet name="Enter Your Current Usage" sheetId="4" r:id="rId1"/>
    <sheet name="Check your Emissions &amp; Savings" sheetId="3" r:id="rId2"/>
    <sheet name="NZ Average Appliance Emissions" sheetId="1" r:id="rId3"/>
  </sheets>
  <definedNames>
    <definedName name="APPLIANCE_EFFICIENCY">'NZ Average Appliance Emissions'!$B$8:$E$21</definedName>
    <definedName name="HOME_CONSUMPTION">'NZ Average Appliance Emissions'!$B$1:$D$6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9" i="4" l="1"/>
  <c r="C16" i="1"/>
  <c r="C12" i="1"/>
  <c r="E27" i="3"/>
  <c r="F27" i="3"/>
  <c r="D27" i="3"/>
  <c r="E19" i="3"/>
  <c r="E20" i="3" s="1"/>
  <c r="F19" i="3"/>
  <c r="F20" i="3" s="1"/>
  <c r="D19" i="3"/>
  <c r="D20" i="3" s="1"/>
  <c r="C4" i="1"/>
  <c r="C3" i="1"/>
  <c r="D3" i="1" s="1"/>
  <c r="C2" i="1"/>
  <c r="D5" i="1"/>
  <c r="E5" i="1"/>
  <c r="C6" i="1" l="1"/>
  <c r="F21" i="3" s="1"/>
  <c r="D4" i="1"/>
  <c r="E4" i="1" s="1"/>
  <c r="E3" i="1"/>
  <c r="D2" i="1"/>
  <c r="D6" i="1" l="1"/>
  <c r="G22" i="3" s="1"/>
  <c r="G28" i="3" s="1"/>
  <c r="G30" i="3" s="1"/>
  <c r="E21" i="3"/>
  <c r="D21" i="3"/>
  <c r="D20" i="1"/>
  <c r="E20" i="1" s="1"/>
  <c r="D19" i="1"/>
  <c r="E19" i="1" s="1"/>
  <c r="D17" i="1"/>
  <c r="E17" i="1" s="1"/>
  <c r="E2" i="1"/>
  <c r="D9" i="1" s="1"/>
  <c r="E9" i="1" s="1"/>
  <c r="D18" i="1"/>
  <c r="E18" i="1" s="1"/>
  <c r="F22" i="3"/>
  <c r="D14" i="1"/>
  <c r="E14" i="1" s="1"/>
  <c r="D15" i="1"/>
  <c r="E15" i="1" s="1"/>
  <c r="D13" i="1"/>
  <c r="E13" i="1" s="1"/>
  <c r="E22" i="3" l="1"/>
  <c r="E6" i="1"/>
  <c r="D22" i="3"/>
  <c r="D28" i="3" s="1"/>
  <c r="D30" i="3" s="1"/>
  <c r="D10" i="1"/>
  <c r="E10" i="1" s="1"/>
  <c r="D11" i="1"/>
  <c r="E11" i="1" s="1"/>
  <c r="H21" i="3"/>
  <c r="F28" i="3"/>
  <c r="F29" i="3" s="1"/>
  <c r="G29" i="3"/>
  <c r="E28" i="3"/>
  <c r="E30" i="3" s="1"/>
  <c r="D29" i="3" l="1"/>
  <c r="H22" i="3"/>
  <c r="I22" i="3" s="1"/>
  <c r="J21" i="3"/>
  <c r="I21" i="3"/>
  <c r="H28" i="3"/>
  <c r="I28" i="3" s="1"/>
  <c r="F30" i="3"/>
  <c r="E29" i="3"/>
  <c r="I23" i="3" l="1"/>
  <c r="D4" i="3" s="1"/>
  <c r="J4" i="3" s="1"/>
  <c r="H23" i="3"/>
  <c r="J22" i="3"/>
  <c r="J23" i="3" s="1"/>
  <c r="J28" i="3"/>
  <c r="J24" i="3" l="1"/>
  <c r="K5" i="3" s="1"/>
  <c r="F5" i="3" s="1"/>
  <c r="L5" i="3"/>
  <c r="F4" i="3"/>
  <c r="J5" i="3" s="1"/>
</calcChain>
</file>

<file path=xl/sharedStrings.xml><?xml version="1.0" encoding="utf-8"?>
<sst xmlns="http://schemas.openxmlformats.org/spreadsheetml/2006/main" count="95" uniqueCount="76">
  <si>
    <t>Cooking</t>
  </si>
  <si>
    <t>Electricity</t>
  </si>
  <si>
    <t>Home Heating</t>
  </si>
  <si>
    <t>Water Heating</t>
  </si>
  <si>
    <t>Electric Stove Top</t>
  </si>
  <si>
    <t>Gas Stove Top</t>
  </si>
  <si>
    <t>Gas Hot Water Cylinder</t>
  </si>
  <si>
    <t>Electric Hot Water Cylinder</t>
  </si>
  <si>
    <t>Efficiency</t>
  </si>
  <si>
    <t>Electric Heater</t>
  </si>
  <si>
    <t>Electric Heat Pump</t>
  </si>
  <si>
    <t>Gas Heater</t>
  </si>
  <si>
    <t>Gas</t>
  </si>
  <si>
    <t>total</t>
  </si>
  <si>
    <t>gas % total</t>
  </si>
  <si>
    <t>Electricity % total</t>
  </si>
  <si>
    <t>Gas Hot Water (Instant)</t>
  </si>
  <si>
    <t>days</t>
  </si>
  <si>
    <t>cents/kWh</t>
  </si>
  <si>
    <t>Prompt Payment Discount</t>
  </si>
  <si>
    <t>kWh used</t>
  </si>
  <si>
    <t>Do these rates include GST?</t>
  </si>
  <si>
    <t>and</t>
  </si>
  <si>
    <t>Current Appliances</t>
  </si>
  <si>
    <t>Gas Usage/year</t>
  </si>
  <si>
    <t>Electricity Usage/year</t>
  </si>
  <si>
    <t>Total Usage</t>
  </si>
  <si>
    <t>Electric Induction Stove</t>
  </si>
  <si>
    <t>Savings/year</t>
  </si>
  <si>
    <t>Best Alternatives</t>
  </si>
  <si>
    <t>Electric Water Heat Pump</t>
  </si>
  <si>
    <t>Energy Usage in the Home</t>
  </si>
  <si>
    <t>Appliance Efficiency</t>
  </si>
  <si>
    <t>Sources:</t>
  </si>
  <si>
    <t>Notes:</t>
  </si>
  <si>
    <t>Typical total home energy consumption/year is assumed to be 8,000kWh, as per the Electricity Authority's definition of a 'standard residential consumer' for most of New Zealand</t>
  </si>
  <si>
    <t>EECA report "Greenhouse Gas Impacts of Direct Use of Gas (displacing electricity) in NZ" (Appliance efficiency values, typical home energy consumption values, gas CO2 emissions per kWh)</t>
  </si>
  <si>
    <t>Energylink monthly electricity industry emissions report for November 2016 (Electricity CO2 emissions per kWh)</t>
  </si>
  <si>
    <t>Gas emissions are 0.2kg/CO2e/kWh; electricity emissions are 0.098kg/CO2e/kWh</t>
  </si>
  <si>
    <t>US Department of Energy report "Technical Support Document for Residential Cooking Products" Volume 2 (Induction cooking efficiency)</t>
  </si>
  <si>
    <r>
      <t xml:space="preserve">(or use the default average </t>
    </r>
    <r>
      <rPr>
        <b/>
        <sz val="11"/>
        <color rgb="FF002060"/>
        <rFont val="Calibri"/>
        <family val="2"/>
        <scheme val="minor"/>
      </rPr>
      <t>monthly</t>
    </r>
    <r>
      <rPr>
        <sz val="11"/>
        <color rgb="FF002060"/>
        <rFont val="Calibri"/>
        <family val="2"/>
        <scheme val="minor"/>
      </rPr>
      <t xml:space="preserve"> numbers below if you don't know)</t>
    </r>
  </si>
  <si>
    <t>Appliance</t>
  </si>
  <si>
    <t>Other Activities</t>
  </si>
  <si>
    <t>Total Price</t>
  </si>
  <si>
    <t>Total Emissions</t>
  </si>
  <si>
    <t>Individual appliance consumption per year is based on average % energy consumption per year for each activity type multiplied by the difference between each appliance's efficiency and the average efficiency across all appliances for that activity type</t>
  </si>
  <si>
    <t>Typical CO2 Emissions per year</t>
  </si>
  <si>
    <t>Typical Energy Consumption per Year</t>
  </si>
  <si>
    <t>5-year savings</t>
  </si>
  <si>
    <t>5-year emissions savings</t>
  </si>
  <si>
    <t>NOTES:</t>
  </si>
  <si>
    <t>NZ average emissions from electricity generation are currently 0.098 kg/CO2e/kWh. NZ average gas emissions are currently 0.2 kg/CO2e/kWh. Ecotricity electricity emissions are 0 kg/CO2e/kWh.</t>
  </si>
  <si>
    <t xml:space="preserve">We have not compared Ecotricity prices with your current electricity retailer because our prices vary by region. Check us out online! We may save you even more money on your power too :) </t>
  </si>
  <si>
    <t>or save</t>
  </si>
  <si>
    <t>just by switching to Ecotricity today.</t>
  </si>
  <si>
    <t>by switching to the best electric alternatives</t>
  </si>
  <si>
    <t>Fixed daily charges for gas are divided evenly across gas appliances for the purpose of calculating savings in Step 4.</t>
  </si>
  <si>
    <t>Emissions Savings/year</t>
  </si>
  <si>
    <t>"Changing appliances and switching to Ecotricity" may save MORE CO2 than the sum of "Changing appliances" and "Switching to Ecotricity" separately, because changing from gas to electrical appliances will mean there are now more electricity emissions that can be avoided by switching to Ecotricity</t>
  </si>
  <si>
    <t>Reduce your CO2 emissions immediately, click here to join Ecotricity</t>
  </si>
  <si>
    <t>carboNZero Electric Hot Water
WIND
HYDRO
SOLAR</t>
  </si>
  <si>
    <t>carboNZero Electric Heating
WIND
HYDRO
SOLAR</t>
  </si>
  <si>
    <t>carboNZero Electric Cooking
WIND
HYDRO
SOLAR</t>
  </si>
  <si>
    <t>Daily Charges - cents/day</t>
  </si>
  <si>
    <t>no</t>
  </si>
  <si>
    <t>STEP 4            How to Make the SAVINGS</t>
  </si>
  <si>
    <t>STEP 3            How much you could save</t>
  </si>
  <si>
    <t>Get Off The Gas
SAVINGS Calculator</t>
  </si>
  <si>
    <r>
      <t xml:space="preserve">STEP 2 </t>
    </r>
    <r>
      <rPr>
        <b/>
        <sz val="12"/>
        <color theme="0"/>
        <rFont val="Calibri"/>
        <family val="2"/>
        <scheme val="minor"/>
      </rPr>
      <t xml:space="preserve"> </t>
    </r>
    <r>
      <rPr>
        <b/>
        <sz val="14"/>
        <color theme="0"/>
        <rFont val="Calibri"/>
        <family val="2"/>
        <scheme val="minor"/>
      </rPr>
      <t>What you CURRENTLY use for the following home activites?</t>
    </r>
  </si>
  <si>
    <t>Changing
Appliances</t>
  </si>
  <si>
    <t>Switching to
Ecotricity
WIND, HYDRO, SOLAR</t>
  </si>
  <si>
    <t>Changing Appliances
AND
Switching to Ecotricity</t>
  </si>
  <si>
    <r>
      <t xml:space="preserve">STEP 1 </t>
    </r>
    <r>
      <rPr>
        <b/>
        <sz val="12"/>
        <color theme="0"/>
        <rFont val="Calibri"/>
        <family val="2"/>
        <scheme val="minor"/>
      </rPr>
      <t xml:space="preserve"> </t>
    </r>
    <r>
      <rPr>
        <b/>
        <sz val="14"/>
        <color theme="0"/>
        <rFont val="Calibri"/>
        <family val="2"/>
        <scheme val="minor"/>
      </rPr>
      <t>Enter details from your monthly ELECTRICITY and GAS bills</t>
    </r>
  </si>
  <si>
    <r>
      <t xml:space="preserve">or </t>
    </r>
    <r>
      <rPr>
        <b/>
        <sz val="12"/>
        <rFont val="Calibri"/>
        <family val="2"/>
        <scheme val="minor"/>
      </rPr>
      <t>0 kg/ CO2e</t>
    </r>
    <r>
      <rPr>
        <sz val="12"/>
        <rFont val="Calibri"/>
        <family val="2"/>
        <scheme val="minor"/>
      </rPr>
      <t xml:space="preserve"> with Ecotricity</t>
    </r>
  </si>
  <si>
    <r>
      <t xml:space="preserve">Over  </t>
    </r>
    <r>
      <rPr>
        <b/>
        <sz val="20"/>
        <color rgb="FF002060"/>
        <rFont val="Calibri"/>
        <family val="2"/>
        <scheme val="minor"/>
      </rPr>
      <t xml:space="preserve">5 years </t>
    </r>
    <r>
      <rPr>
        <sz val="11"/>
        <color rgb="FF002060"/>
        <rFont val="Calibri"/>
        <family val="2"/>
        <scheme val="minor"/>
      </rPr>
      <t xml:space="preserve"> you could save</t>
    </r>
  </si>
  <si>
    <t>Financial and Emission savings values are an estimate only, based on NZ averages. Actual Financial and Emissions savings may vary based on your home's energy consumption habits, as well as how your electricity is generated.</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</si>
</sst>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7" formatCode="&quot;$&quot;#,##0.00;\-&quot;$&quot;#,##0.00"/>
    <numFmt numFmtId="44" formatCode="_-&quot;$&quot;* #,##0.00_-;\-&quot;$&quot;* #,##0.00_-;_-&quot;$&quot;* &quot;-&quot;??_-;_-@_-"/>
    <numFmt numFmtId="43" formatCode="_-* #,##0.00_-;\-* #,##0.00_-;_-* &quot;-&quot;??_-;_-@_-"/>
    <numFmt numFmtId="164" formatCode="_-* #,##0_-;\-* #,##0_-;_-* &quot;-&quot;??_-;_-@_-"/>
    <numFmt numFmtId="165" formatCode="#,###&quot; kg/CO2e&quot;"/>
    <numFmt numFmtId="166" formatCode="0&quot; kWh&quot;"/>
    <numFmt numFmtId="167" formatCode="0%&quot; efficiency&quot;"/>
    <numFmt numFmtId="168" formatCode="&quot;$&quot;#,##0.00"/>
    <numFmt numFmtId="169" formatCode="#,##0&quot; kg/CO2e&quot;"/>
    <numFmt numFmtId="170" formatCode="#,##0&quot; kWh&quot;"/>
    <numFmt numFmtId="171" formatCode="#,##0&quot; kg&quot;"/>
    <numFmt numFmtId="172" formatCode="#,###&quot; kg/CO2e from electricity&quot;"/>
    <numFmt numFmtId="173" formatCode="&quot;or &quot;#,##0&quot; kg/CO2e with Ecotricity&quot;"/>
    <numFmt numFmtId="174" formatCode="#,###&quot; kg/CO2e from gas&quot;"/>
    <numFmt numFmtId="175" formatCode="&quot;Up to &quot;#,##0&quot; kWh&quot;"/>
    <numFmt numFmtId="176" formatCode="0&quot; Days&quot;"/>
  </numFmts>
  <fonts count="36" x14ac:knownFonts="1">
    <font>
      <sz val="11"/>
      <color theme="1"/>
      <name val="Calibri"/>
      <family val="2"/>
      <scheme val="minor"/>
    </font>
    <font>
      <sz val="11"/>
      <color theme="1"/>
      <name val="Calibri"/>
      <family val="2"/>
      <scheme val="minor"/>
    </font>
    <font>
      <b/>
      <sz val="11"/>
      <color theme="1"/>
      <name val="Calibri"/>
      <family val="2"/>
      <scheme val="minor"/>
    </font>
    <font>
      <sz val="8"/>
      <color theme="1"/>
      <name val="Calibri"/>
      <family val="2"/>
      <scheme val="minor"/>
    </font>
    <font>
      <b/>
      <sz val="22"/>
      <color rgb="FF002060"/>
      <name val="Calibri"/>
      <family val="2"/>
      <scheme val="minor"/>
    </font>
    <font>
      <b/>
      <sz val="11"/>
      <color rgb="FF002060"/>
      <name val="Calibri"/>
      <family val="2"/>
      <scheme val="minor"/>
    </font>
    <font>
      <sz val="11"/>
      <color rgb="FF002060"/>
      <name val="Calibri"/>
      <family val="2"/>
      <scheme val="minor"/>
    </font>
    <font>
      <b/>
      <sz val="22"/>
      <color theme="0"/>
      <name val="Calibri"/>
      <family val="2"/>
      <scheme val="minor"/>
    </font>
    <font>
      <b/>
      <sz val="12"/>
      <color theme="0"/>
      <name val="Calibri"/>
      <family val="2"/>
      <scheme val="minor"/>
    </font>
    <font>
      <b/>
      <sz val="14"/>
      <color theme="0"/>
      <name val="Calibri"/>
      <family val="2"/>
      <scheme val="minor"/>
    </font>
    <font>
      <b/>
      <u/>
      <sz val="11"/>
      <color rgb="FF002060"/>
      <name val="Calibri"/>
      <family val="2"/>
      <scheme val="minor"/>
    </font>
    <font>
      <u/>
      <sz val="11"/>
      <color theme="10"/>
      <name val="Calibri"/>
      <family val="2"/>
      <scheme val="minor"/>
    </font>
    <font>
      <b/>
      <u/>
      <sz val="14"/>
      <color theme="10"/>
      <name val="Calibri"/>
      <family val="2"/>
      <scheme val="minor"/>
    </font>
    <font>
      <sz val="11"/>
      <name val="Calibri"/>
      <family val="2"/>
      <scheme val="minor"/>
    </font>
    <font>
      <sz val="8"/>
      <name val="Calibri"/>
      <family val="2"/>
      <scheme val="minor"/>
    </font>
    <font>
      <b/>
      <sz val="11"/>
      <name val="Calibri"/>
      <family val="2"/>
      <scheme val="minor"/>
    </font>
    <font>
      <b/>
      <sz val="20"/>
      <name val="Calibri"/>
      <family val="2"/>
      <scheme val="minor"/>
    </font>
    <font>
      <b/>
      <sz val="20"/>
      <color rgb="FF002060"/>
      <name val="Calibri"/>
      <family val="2"/>
      <scheme val="minor"/>
    </font>
    <font>
      <sz val="4"/>
      <color theme="1"/>
      <name val="Calibri"/>
      <family val="2"/>
      <scheme val="minor"/>
    </font>
    <font>
      <sz val="4"/>
      <color rgb="FF00B050"/>
      <name val="Calibri"/>
      <family val="2"/>
      <scheme val="minor"/>
    </font>
    <font>
      <sz val="16"/>
      <color theme="1"/>
      <name val="Calibri"/>
      <family val="2"/>
      <scheme val="minor"/>
    </font>
    <font>
      <sz val="36"/>
      <color theme="1"/>
      <name val="Calibri"/>
      <family val="2"/>
      <scheme val="minor"/>
    </font>
    <font>
      <b/>
      <sz val="36"/>
      <color rgb="FF00B050"/>
      <name val="Calibri"/>
      <family val="2"/>
      <scheme val="minor"/>
    </font>
    <font>
      <b/>
      <sz val="36"/>
      <color rgb="FF002060"/>
      <name val="Calibri"/>
      <family val="2"/>
      <scheme val="minor"/>
    </font>
    <font>
      <b/>
      <sz val="18"/>
      <color rgb="FF002060"/>
      <name val="Calibri"/>
      <family val="2"/>
      <scheme val="minor"/>
    </font>
    <font>
      <b/>
      <sz val="28"/>
      <color theme="0"/>
      <name val="Calibri"/>
      <family val="2"/>
      <scheme val="minor"/>
    </font>
    <font>
      <sz val="11"/>
      <color theme="0"/>
      <name val="Calibri"/>
      <family val="2"/>
      <scheme val="minor"/>
    </font>
    <font>
      <sz val="36"/>
      <color rgb="FF002060"/>
      <name val="Calibri"/>
      <family val="2"/>
      <scheme val="minor"/>
    </font>
    <font>
      <b/>
      <sz val="14"/>
      <color rgb="FF002060"/>
      <name val="Calibri"/>
      <family val="2"/>
      <scheme val="minor"/>
    </font>
    <font>
      <b/>
      <sz val="28"/>
      <color rgb="FF002060"/>
      <name val="Calibri"/>
      <family val="2"/>
      <scheme val="minor"/>
    </font>
    <font>
      <sz val="28"/>
      <color rgb="FF002060"/>
      <name val="Calibri"/>
      <family val="2"/>
      <scheme val="minor"/>
    </font>
    <font>
      <sz val="12"/>
      <color rgb="FF002060"/>
      <name val="Calibri"/>
      <family val="2"/>
      <scheme val="minor"/>
    </font>
    <font>
      <sz val="12"/>
      <color theme="1"/>
      <name val="Calibri"/>
      <family val="2"/>
      <scheme val="minor"/>
    </font>
    <font>
      <sz val="12"/>
      <name val="Calibri"/>
      <family val="2"/>
      <scheme val="minor"/>
    </font>
    <font>
      <b/>
      <sz val="12"/>
      <name val="Calibri"/>
      <family val="2"/>
      <scheme val="minor"/>
    </font>
    <font>
      <b/>
      <sz val="12"/>
      <color rgb="FF002060"/>
      <name val="Calibri"/>
      <family val="2"/>
      <scheme val="minor"/>
    </font>
  </fonts>
  <fills count="8">
    <fill>
      <patternFill patternType="none"/>
    </fill>
    <fill>
      <patternFill patternType="gray125"/>
    </fill>
    <fill>
      <patternFill patternType="solid">
        <fgColor rgb="FF002060"/>
        <bgColor indexed="64"/>
      </patternFill>
    </fill>
    <fill>
      <patternFill patternType="solid">
        <fgColor rgb="FF4FFFFF"/>
        <bgColor indexed="64"/>
      </patternFill>
    </fill>
    <fill>
      <patternFill patternType="solid">
        <fgColor rgb="FFC6FF79"/>
        <bgColor indexed="64"/>
      </patternFill>
    </fill>
    <fill>
      <patternFill patternType="solid">
        <fgColor rgb="FF66FFFF"/>
        <bgColor indexed="64"/>
      </patternFill>
    </fill>
    <fill>
      <patternFill patternType="solid">
        <fgColor rgb="FFFFFF00"/>
        <bgColor indexed="64"/>
      </patternFill>
    </fill>
    <fill>
      <patternFill patternType="solid">
        <fgColor theme="0"/>
        <bgColor indexed="64"/>
      </patternFill>
    </fill>
  </fills>
  <borders count="17">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002060"/>
      </left>
      <right/>
      <top style="medium">
        <color rgb="FF002060"/>
      </top>
      <bottom/>
      <diagonal/>
    </border>
    <border>
      <left/>
      <right/>
      <top style="medium">
        <color rgb="FF002060"/>
      </top>
      <bottom/>
      <diagonal/>
    </border>
    <border>
      <left/>
      <right style="medium">
        <color rgb="FF002060"/>
      </right>
      <top style="medium">
        <color rgb="FF002060"/>
      </top>
      <bottom/>
      <diagonal/>
    </border>
    <border>
      <left style="medium">
        <color rgb="FF002060"/>
      </left>
      <right/>
      <top/>
      <bottom/>
      <diagonal/>
    </border>
    <border>
      <left/>
      <right style="medium">
        <color rgb="FF002060"/>
      </right>
      <top/>
      <bottom/>
      <diagonal/>
    </border>
    <border>
      <left style="medium">
        <color rgb="FF002060"/>
      </left>
      <right/>
      <top/>
      <bottom style="medium">
        <color rgb="FF002060"/>
      </bottom>
      <diagonal/>
    </border>
    <border>
      <left/>
      <right/>
      <top/>
      <bottom style="medium">
        <color rgb="FF002060"/>
      </bottom>
      <diagonal/>
    </border>
    <border>
      <left/>
      <right style="medium">
        <color rgb="FF002060"/>
      </right>
      <top/>
      <bottom style="medium">
        <color rgb="FF002060"/>
      </bottom>
      <diagonal/>
    </border>
  </borders>
  <cellStyleXfs count="5">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xf numFmtId="0" fontId="11" fillId="0" borderId="0" applyNumberFormat="0" applyFill="0" applyBorder="0" applyAlignment="0" applyProtection="0"/>
  </cellStyleXfs>
  <cellXfs count="164">
    <xf numFmtId="0" fontId="0" fillId="0" borderId="0" xfId="0"/>
    <xf numFmtId="9" fontId="0" fillId="0" borderId="0" xfId="2" applyFont="1"/>
    <xf numFmtId="43" fontId="0" fillId="0" borderId="0" xfId="1" applyFont="1"/>
    <xf numFmtId="164" fontId="0" fillId="0" borderId="0" xfId="1" applyNumberFormat="1" applyFont="1"/>
    <xf numFmtId="0" fontId="2" fillId="0" borderId="0" xfId="0" applyFont="1"/>
    <xf numFmtId="43" fontId="2" fillId="0" borderId="0" xfId="0" applyNumberFormat="1" applyFont="1"/>
    <xf numFmtId="9" fontId="0" fillId="0" borderId="0" xfId="0" applyNumberFormat="1"/>
    <xf numFmtId="171" fontId="0" fillId="0" borderId="0" xfId="0" applyNumberFormat="1"/>
    <xf numFmtId="170" fontId="0" fillId="0" borderId="0" xfId="0" applyNumberFormat="1"/>
    <xf numFmtId="0" fontId="3" fillId="0" borderId="0" xfId="0" applyFont="1"/>
    <xf numFmtId="0" fontId="0" fillId="0" borderId="0" xfId="0" applyFill="1"/>
    <xf numFmtId="7" fontId="0" fillId="0" borderId="0" xfId="0" applyNumberFormat="1" applyFill="1"/>
    <xf numFmtId="0" fontId="0" fillId="0" borderId="0" xfId="0" applyFill="1" applyAlignment="1">
      <alignment horizontal="left"/>
    </xf>
    <xf numFmtId="0" fontId="0" fillId="0" borderId="0" xfId="0" applyFill="1" applyBorder="1"/>
    <xf numFmtId="166" fontId="0" fillId="0" borderId="0" xfId="0" applyNumberFormat="1" applyFill="1"/>
    <xf numFmtId="168" fontId="0" fillId="0" borderId="0" xfId="0" applyNumberFormat="1" applyFill="1" applyBorder="1" applyAlignment="1">
      <alignment horizontal="left"/>
    </xf>
    <xf numFmtId="0" fontId="10" fillId="3" borderId="0" xfId="0" applyFont="1" applyFill="1" applyBorder="1" applyAlignment="1" applyProtection="1">
      <alignment horizontal="center" vertical="center"/>
    </xf>
    <xf numFmtId="166" fontId="14" fillId="4" borderId="0" xfId="0" applyNumberFormat="1" applyFont="1" applyFill="1" applyBorder="1" applyAlignment="1" applyProtection="1">
      <alignment horizontal="center"/>
    </xf>
    <xf numFmtId="170" fontId="15" fillId="4" borderId="0" xfId="0" applyNumberFormat="1" applyFont="1" applyFill="1" applyBorder="1" applyAlignment="1" applyProtection="1">
      <alignment horizontal="center"/>
    </xf>
    <xf numFmtId="7" fontId="15" fillId="4" borderId="0" xfId="1" applyNumberFormat="1" applyFont="1" applyFill="1" applyBorder="1" applyAlignment="1" applyProtection="1">
      <alignment horizontal="center"/>
    </xf>
    <xf numFmtId="0" fontId="13" fillId="4" borderId="6" xfId="0" applyFont="1" applyFill="1" applyBorder="1" applyProtection="1"/>
    <xf numFmtId="0" fontId="13" fillId="4" borderId="7" xfId="0" applyFont="1" applyFill="1" applyBorder="1" applyAlignment="1" applyProtection="1">
      <alignment horizontal="center"/>
    </xf>
    <xf numFmtId="0" fontId="17" fillId="3" borderId="4" xfId="0" applyFont="1" applyFill="1" applyBorder="1" applyAlignment="1" applyProtection="1">
      <alignment vertical="center"/>
    </xf>
    <xf numFmtId="0" fontId="16" fillId="4" borderId="4" xfId="0" applyFont="1" applyFill="1" applyBorder="1" applyProtection="1"/>
    <xf numFmtId="0" fontId="13" fillId="4" borderId="5" xfId="0" applyFont="1" applyFill="1" applyBorder="1" applyProtection="1"/>
    <xf numFmtId="0" fontId="13" fillId="4" borderId="7" xfId="0" applyFont="1" applyFill="1" applyBorder="1" applyProtection="1"/>
    <xf numFmtId="7" fontId="13" fillId="4" borderId="7" xfId="1" applyNumberFormat="1" applyFont="1" applyFill="1" applyBorder="1" applyAlignment="1" applyProtection="1">
      <alignment horizontal="center"/>
    </xf>
    <xf numFmtId="0" fontId="14" fillId="4" borderId="8" xfId="0" applyFont="1" applyFill="1" applyBorder="1" applyAlignment="1" applyProtection="1">
      <alignment horizontal="left"/>
    </xf>
    <xf numFmtId="0" fontId="10" fillId="3" borderId="5" xfId="0" applyFont="1" applyFill="1" applyBorder="1" applyAlignment="1" applyProtection="1">
      <alignment horizontal="center" vertical="center"/>
    </xf>
    <xf numFmtId="0" fontId="0" fillId="0" borderId="0" xfId="0" applyAlignment="1">
      <alignment wrapText="1"/>
    </xf>
    <xf numFmtId="0" fontId="0" fillId="0" borderId="0" xfId="0" applyAlignment="1">
      <alignment horizontal="right"/>
    </xf>
    <xf numFmtId="175" fontId="0" fillId="0" borderId="0" xfId="0" applyNumberFormat="1"/>
    <xf numFmtId="0" fontId="3" fillId="0" borderId="0" xfId="0" applyFont="1" applyAlignment="1">
      <alignment horizontal="left"/>
    </xf>
    <xf numFmtId="0" fontId="18" fillId="0" borderId="0" xfId="0" applyFont="1" applyAlignment="1">
      <alignment horizontal="right"/>
    </xf>
    <xf numFmtId="0" fontId="18" fillId="0" borderId="0" xfId="0" applyFont="1" applyAlignment="1">
      <alignment wrapText="1"/>
    </xf>
    <xf numFmtId="9" fontId="18" fillId="0" borderId="0" xfId="2" applyFont="1"/>
    <xf numFmtId="175" fontId="18" fillId="0" borderId="0" xfId="0" applyNumberFormat="1" applyFont="1"/>
    <xf numFmtId="171" fontId="18" fillId="0" borderId="0" xfId="0" applyNumberFormat="1" applyFont="1"/>
    <xf numFmtId="0" fontId="18" fillId="0" borderId="0" xfId="0" applyFont="1"/>
    <xf numFmtId="0" fontId="19" fillId="0" borderId="0" xfId="0" applyFont="1" applyAlignment="1">
      <alignment wrapText="1"/>
    </xf>
    <xf numFmtId="0" fontId="0" fillId="0" borderId="0" xfId="0" applyFill="1" applyAlignment="1">
      <alignment horizontal="center"/>
    </xf>
    <xf numFmtId="168" fontId="23" fillId="4" borderId="0" xfId="3" applyNumberFormat="1" applyFont="1" applyFill="1" applyBorder="1" applyAlignment="1" applyProtection="1">
      <alignment horizontal="center" vertical="center"/>
    </xf>
    <xf numFmtId="0" fontId="13" fillId="4" borderId="0" xfId="0" applyFont="1" applyFill="1" applyBorder="1" applyAlignment="1" applyProtection="1">
      <alignment horizontal="center" vertical="center"/>
    </xf>
    <xf numFmtId="165" fontId="17" fillId="4" borderId="0" xfId="0" applyNumberFormat="1" applyFont="1" applyFill="1" applyBorder="1" applyAlignment="1" applyProtection="1">
      <alignment horizontal="center" vertical="center"/>
    </xf>
    <xf numFmtId="165" fontId="17" fillId="5" borderId="7" xfId="0" applyNumberFormat="1" applyFont="1" applyFill="1" applyBorder="1" applyAlignment="1" applyProtection="1">
      <alignment horizontal="center" vertical="center"/>
    </xf>
    <xf numFmtId="0" fontId="20" fillId="0" borderId="0" xfId="0" applyFont="1" applyFill="1"/>
    <xf numFmtId="7" fontId="20" fillId="0" borderId="0" xfId="0" applyNumberFormat="1" applyFont="1" applyFill="1" applyBorder="1"/>
    <xf numFmtId="0" fontId="20" fillId="0" borderId="0" xfId="0" applyFont="1" applyFill="1" applyBorder="1"/>
    <xf numFmtId="0" fontId="20" fillId="0" borderId="0" xfId="0" applyFont="1" applyFill="1" applyAlignment="1">
      <alignment horizontal="left"/>
    </xf>
    <xf numFmtId="0" fontId="5" fillId="3" borderId="0" xfId="0" applyFont="1" applyFill="1" applyBorder="1" applyAlignment="1" applyProtection="1">
      <alignment horizontal="center"/>
    </xf>
    <xf numFmtId="0" fontId="10" fillId="3" borderId="0" xfId="0" applyFont="1" applyFill="1" applyBorder="1" applyAlignment="1" applyProtection="1">
      <alignment horizontal="center"/>
    </xf>
    <xf numFmtId="0" fontId="17" fillId="3" borderId="4" xfId="0" applyFont="1" applyFill="1" applyBorder="1" applyAlignment="1" applyProtection="1">
      <alignment horizontal="center"/>
    </xf>
    <xf numFmtId="0" fontId="10" fillId="3" borderId="5" xfId="0" applyFont="1" applyFill="1" applyBorder="1" applyAlignment="1" applyProtection="1">
      <alignment horizontal="center"/>
    </xf>
    <xf numFmtId="0" fontId="17" fillId="3" borderId="0" xfId="0" applyFont="1" applyFill="1" applyBorder="1" applyAlignment="1" applyProtection="1">
      <alignment horizontal="center"/>
    </xf>
    <xf numFmtId="0" fontId="26" fillId="0" borderId="0" xfId="0" applyFont="1" applyFill="1"/>
    <xf numFmtId="0" fontId="26" fillId="0" borderId="0" xfId="0" applyFont="1" applyFill="1" applyAlignment="1">
      <alignment wrapText="1"/>
    </xf>
    <xf numFmtId="43" fontId="26" fillId="0" borderId="0" xfId="1" applyFont="1" applyFill="1"/>
    <xf numFmtId="168" fontId="26" fillId="0" borderId="0" xfId="0" applyNumberFormat="1" applyFont="1" applyFill="1"/>
    <xf numFmtId="7" fontId="26" fillId="0" borderId="0" xfId="0" applyNumberFormat="1" applyFont="1" applyFill="1"/>
    <xf numFmtId="165" fontId="26" fillId="0" borderId="0" xfId="0" applyNumberFormat="1" applyFont="1" applyFill="1" applyAlignment="1">
      <alignment horizontal="left"/>
    </xf>
    <xf numFmtId="43" fontId="26" fillId="0" borderId="0" xfId="0" applyNumberFormat="1" applyFont="1" applyFill="1"/>
    <xf numFmtId="171" fontId="26" fillId="0" borderId="0" xfId="0" applyNumberFormat="1" applyFont="1" applyFill="1"/>
    <xf numFmtId="165" fontId="26" fillId="0" borderId="0" xfId="0" applyNumberFormat="1" applyFont="1" applyFill="1"/>
    <xf numFmtId="43" fontId="26" fillId="0" borderId="0" xfId="0" applyNumberFormat="1" applyFont="1" applyFill="1" applyAlignment="1"/>
    <xf numFmtId="44" fontId="26" fillId="0" borderId="0" xfId="3" applyFont="1" applyFill="1"/>
    <xf numFmtId="0" fontId="6" fillId="4" borderId="4" xfId="0" applyFont="1" applyFill="1" applyBorder="1" applyAlignment="1" applyProtection="1">
      <alignment horizontal="right" vertical="center"/>
    </xf>
    <xf numFmtId="0" fontId="6" fillId="4" borderId="0" xfId="0" applyFont="1" applyFill="1" applyBorder="1" applyAlignment="1" applyProtection="1">
      <alignment horizontal="center" vertical="center"/>
    </xf>
    <xf numFmtId="0" fontId="6" fillId="4" borderId="5" xfId="0" applyFont="1" applyFill="1" applyBorder="1" applyAlignment="1" applyProtection="1">
      <alignment horizontal="left" vertical="center"/>
    </xf>
    <xf numFmtId="0" fontId="6" fillId="0" borderId="0" xfId="0" applyFont="1" applyFill="1"/>
    <xf numFmtId="43" fontId="6" fillId="0" borderId="0" xfId="1" applyFont="1" applyFill="1"/>
    <xf numFmtId="7" fontId="6" fillId="0" borderId="0" xfId="0" applyNumberFormat="1" applyFont="1" applyFill="1"/>
    <xf numFmtId="0" fontId="6" fillId="5" borderId="6" xfId="0" applyFont="1" applyFill="1" applyBorder="1" applyAlignment="1" applyProtection="1">
      <alignment vertical="center"/>
    </xf>
    <xf numFmtId="168" fontId="28" fillId="5" borderId="7" xfId="0" applyNumberFormat="1" applyFont="1" applyFill="1" applyBorder="1" applyAlignment="1" applyProtection="1">
      <alignment horizontal="center" vertical="center"/>
    </xf>
    <xf numFmtId="0" fontId="6" fillId="5" borderId="7" xfId="0" applyFont="1" applyFill="1" applyBorder="1" applyAlignment="1" applyProtection="1">
      <alignment horizontal="center" vertical="center"/>
    </xf>
    <xf numFmtId="0" fontId="6" fillId="5" borderId="8" xfId="0" applyFont="1" applyFill="1" applyBorder="1" applyAlignment="1" applyProtection="1">
      <alignment vertical="center"/>
    </xf>
    <xf numFmtId="43" fontId="6" fillId="0" borderId="0" xfId="0" applyNumberFormat="1" applyFont="1" applyFill="1"/>
    <xf numFmtId="43" fontId="6" fillId="0" borderId="0" xfId="0" applyNumberFormat="1" applyFont="1" applyFill="1" applyAlignment="1"/>
    <xf numFmtId="0" fontId="6" fillId="0" borderId="0" xfId="0" applyFont="1" applyFill="1" applyAlignment="1">
      <alignment horizontal="left"/>
    </xf>
    <xf numFmtId="43" fontId="6" fillId="0" borderId="0" xfId="0" applyNumberFormat="1" applyFont="1" applyFill="1" applyBorder="1" applyAlignment="1"/>
    <xf numFmtId="0" fontId="4" fillId="0" borderId="0" xfId="0" applyFont="1" applyFill="1" applyBorder="1" applyAlignment="1">
      <alignment wrapText="1"/>
    </xf>
    <xf numFmtId="0" fontId="6" fillId="2" borderId="2" xfId="0" applyFont="1" applyFill="1" applyBorder="1" applyAlignment="1">
      <alignment horizontal="center"/>
    </xf>
    <xf numFmtId="0" fontId="6" fillId="2" borderId="3" xfId="0" applyFont="1" applyFill="1" applyBorder="1" applyAlignment="1">
      <alignment horizontal="center"/>
    </xf>
    <xf numFmtId="0" fontId="26" fillId="0" borderId="0" xfId="0" applyFont="1" applyFill="1" applyAlignment="1">
      <alignment horizontal="left"/>
    </xf>
    <xf numFmtId="0" fontId="26" fillId="0" borderId="0" xfId="0" applyFont="1" applyFill="1" applyBorder="1"/>
    <xf numFmtId="0" fontId="13" fillId="6" borderId="6" xfId="0" applyFont="1" applyFill="1" applyBorder="1" applyAlignment="1" applyProtection="1">
      <alignment horizontal="center" vertical="center"/>
    </xf>
    <xf numFmtId="0" fontId="13" fillId="6" borderId="7" xfId="0" applyFont="1" applyFill="1" applyBorder="1" applyAlignment="1" applyProtection="1">
      <alignment horizontal="center" vertical="center"/>
    </xf>
    <xf numFmtId="0" fontId="13" fillId="6" borderId="8" xfId="0" applyFont="1" applyFill="1" applyBorder="1" applyAlignment="1" applyProtection="1">
      <alignment horizontal="center" vertical="center"/>
    </xf>
    <xf numFmtId="0" fontId="24" fillId="7" borderId="4" xfId="0" applyFont="1" applyFill="1" applyBorder="1" applyAlignment="1" applyProtection="1">
      <alignment horizontal="center" vertical="center"/>
    </xf>
    <xf numFmtId="0" fontId="24" fillId="7" borderId="0" xfId="0" applyFont="1" applyFill="1" applyBorder="1" applyAlignment="1" applyProtection="1">
      <alignment horizontal="center" vertical="center"/>
    </xf>
    <xf numFmtId="0" fontId="24" fillId="7" borderId="5" xfId="0" applyFont="1" applyFill="1" applyBorder="1" applyAlignment="1" applyProtection="1">
      <alignment horizontal="center" vertical="center"/>
    </xf>
    <xf numFmtId="0" fontId="31" fillId="3" borderId="4" xfId="0" applyFont="1" applyFill="1" applyBorder="1" applyProtection="1"/>
    <xf numFmtId="166" fontId="32" fillId="3" borderId="0" xfId="0" applyNumberFormat="1" applyFont="1" applyFill="1" applyBorder="1" applyAlignment="1" applyProtection="1">
      <alignment horizontal="center"/>
    </xf>
    <xf numFmtId="166" fontId="31" fillId="3" borderId="0" xfId="0" applyNumberFormat="1" applyFont="1" applyFill="1" applyBorder="1" applyAlignment="1" applyProtection="1">
      <alignment horizontal="center"/>
    </xf>
    <xf numFmtId="170" fontId="31" fillId="3" borderId="0" xfId="0" applyNumberFormat="1" applyFont="1" applyFill="1" applyBorder="1" applyAlignment="1" applyProtection="1">
      <alignment horizontal="center"/>
    </xf>
    <xf numFmtId="7" fontId="31" fillId="3" borderId="0" xfId="1" applyNumberFormat="1" applyFont="1" applyFill="1" applyBorder="1" applyAlignment="1" applyProtection="1">
      <alignment horizontal="center"/>
    </xf>
    <xf numFmtId="174" fontId="31" fillId="3" borderId="5" xfId="0" applyNumberFormat="1" applyFont="1" applyFill="1" applyBorder="1" applyAlignment="1" applyProtection="1">
      <alignment horizontal="left"/>
    </xf>
    <xf numFmtId="0" fontId="32" fillId="0" borderId="0" xfId="0" applyFont="1" applyFill="1"/>
    <xf numFmtId="172" fontId="31" fillId="3" borderId="5" xfId="0" applyNumberFormat="1" applyFont="1" applyFill="1" applyBorder="1" applyAlignment="1" applyProtection="1">
      <alignment horizontal="left"/>
    </xf>
    <xf numFmtId="0" fontId="33" fillId="4" borderId="4" xfId="0" applyFont="1" applyFill="1" applyBorder="1" applyProtection="1"/>
    <xf numFmtId="0" fontId="34" fillId="4" borderId="0" xfId="0" applyFont="1" applyFill="1" applyBorder="1" applyAlignment="1" applyProtection="1">
      <alignment horizontal="center"/>
    </xf>
    <xf numFmtId="0" fontId="33" fillId="4" borderId="0" xfId="0" applyFont="1" applyFill="1" applyBorder="1" applyAlignment="1" applyProtection="1">
      <alignment horizontal="center"/>
    </xf>
    <xf numFmtId="170" fontId="33" fillId="4" borderId="0" xfId="0" applyNumberFormat="1" applyFont="1" applyFill="1" applyBorder="1" applyAlignment="1" applyProtection="1">
      <alignment horizontal="center"/>
    </xf>
    <xf numFmtId="7" fontId="33" fillId="4" borderId="0" xfId="1" applyNumberFormat="1" applyFont="1" applyFill="1" applyBorder="1" applyAlignment="1" applyProtection="1">
      <alignment horizontal="center"/>
    </xf>
    <xf numFmtId="0" fontId="33" fillId="4" borderId="5" xfId="0" applyFont="1" applyFill="1" applyBorder="1" applyAlignment="1" applyProtection="1">
      <alignment horizontal="left"/>
    </xf>
    <xf numFmtId="167" fontId="33" fillId="4" borderId="0" xfId="2" applyNumberFormat="1" applyFont="1" applyFill="1" applyBorder="1" applyAlignment="1" applyProtection="1">
      <alignment horizontal="center"/>
    </xf>
    <xf numFmtId="166" fontId="33" fillId="4" borderId="0" xfId="0" applyNumberFormat="1" applyFont="1" applyFill="1" applyBorder="1" applyAlignment="1" applyProtection="1">
      <alignment horizontal="center"/>
    </xf>
    <xf numFmtId="170" fontId="34" fillId="4" borderId="0" xfId="0" applyNumberFormat="1" applyFont="1" applyFill="1" applyBorder="1" applyAlignment="1" applyProtection="1">
      <alignment horizontal="center"/>
    </xf>
    <xf numFmtId="7" fontId="34" fillId="4" borderId="0" xfId="1" applyNumberFormat="1" applyFont="1" applyFill="1" applyBorder="1" applyAlignment="1" applyProtection="1">
      <alignment horizontal="center"/>
    </xf>
    <xf numFmtId="165" fontId="34" fillId="4" borderId="5" xfId="0" applyNumberFormat="1" applyFont="1" applyFill="1" applyBorder="1" applyAlignment="1" applyProtection="1">
      <alignment horizontal="left"/>
    </xf>
    <xf numFmtId="168" fontId="33" fillId="4" borderId="0" xfId="0" applyNumberFormat="1" applyFont="1" applyFill="1" applyBorder="1" applyAlignment="1" applyProtection="1">
      <alignment horizontal="center"/>
    </xf>
    <xf numFmtId="166" fontId="34" fillId="4" borderId="0" xfId="0" applyNumberFormat="1" applyFont="1" applyFill="1" applyBorder="1" applyAlignment="1" applyProtection="1">
      <alignment horizontal="center"/>
    </xf>
    <xf numFmtId="169" fontId="33" fillId="4" borderId="0" xfId="0" applyNumberFormat="1" applyFont="1" applyFill="1" applyBorder="1" applyAlignment="1" applyProtection="1">
      <alignment horizontal="center"/>
    </xf>
    <xf numFmtId="169" fontId="34" fillId="4" borderId="0" xfId="0" applyNumberFormat="1" applyFont="1" applyFill="1" applyBorder="1" applyAlignment="1" applyProtection="1">
      <alignment horizontal="center"/>
    </xf>
    <xf numFmtId="0" fontId="32" fillId="3" borderId="0" xfId="0" applyFont="1" applyFill="1" applyBorder="1" applyAlignment="1" applyProtection="1">
      <alignment horizontal="center"/>
    </xf>
    <xf numFmtId="0" fontId="32" fillId="3" borderId="0" xfId="0" applyFont="1" applyFill="1" applyBorder="1" applyAlignment="1" applyProtection="1">
      <alignment horizontal="right"/>
    </xf>
    <xf numFmtId="0" fontId="32" fillId="3" borderId="5" xfId="0" applyFont="1" applyFill="1" applyBorder="1" applyAlignment="1" applyProtection="1">
      <alignment horizontal="left"/>
    </xf>
    <xf numFmtId="167" fontId="32" fillId="3" borderId="0" xfId="2" applyNumberFormat="1" applyFont="1" applyFill="1" applyBorder="1" applyAlignment="1" applyProtection="1">
      <alignment horizontal="center"/>
    </xf>
    <xf numFmtId="0" fontId="31" fillId="3" borderId="0" xfId="0" applyFont="1" applyFill="1" applyBorder="1" applyAlignment="1" applyProtection="1">
      <alignment horizontal="center"/>
    </xf>
    <xf numFmtId="0" fontId="31" fillId="3" borderId="0" xfId="0" applyFont="1" applyFill="1" applyBorder="1" applyAlignment="1" applyProtection="1">
      <alignment horizontal="right"/>
    </xf>
    <xf numFmtId="0" fontId="31" fillId="3" borderId="5" xfId="0" applyFont="1" applyFill="1" applyBorder="1" applyAlignment="1" applyProtection="1">
      <alignment horizontal="left"/>
    </xf>
    <xf numFmtId="170" fontId="35" fillId="3" borderId="0" xfId="0" applyNumberFormat="1" applyFont="1" applyFill="1" applyBorder="1" applyAlignment="1" applyProtection="1">
      <alignment horizontal="center"/>
    </xf>
    <xf numFmtId="7" fontId="35" fillId="3" borderId="0" xfId="1" applyNumberFormat="1" applyFont="1" applyFill="1" applyBorder="1" applyAlignment="1" applyProtection="1">
      <alignment horizontal="center"/>
    </xf>
    <xf numFmtId="165" fontId="35" fillId="3" borderId="5" xfId="0" applyNumberFormat="1" applyFont="1" applyFill="1" applyBorder="1" applyAlignment="1" applyProtection="1">
      <alignment horizontal="left"/>
    </xf>
    <xf numFmtId="173" fontId="31" fillId="3" borderId="5" xfId="0" applyNumberFormat="1" applyFont="1" applyFill="1" applyBorder="1" applyAlignment="1" applyProtection="1">
      <alignment horizontal="left"/>
    </xf>
    <xf numFmtId="166" fontId="13" fillId="4" borderId="0" xfId="0" applyNumberFormat="1" applyFont="1" applyFill="1" applyBorder="1" applyAlignment="1" applyProtection="1">
      <alignment horizontal="center" vertical="center"/>
    </xf>
    <xf numFmtId="166" fontId="13" fillId="6" borderId="13" xfId="0" applyNumberFormat="1" applyFont="1" applyFill="1" applyBorder="1" applyAlignment="1" applyProtection="1">
      <alignment horizontal="center" vertical="center"/>
    </xf>
    <xf numFmtId="176" fontId="13" fillId="4" borderId="0" xfId="0" applyNumberFormat="1" applyFont="1" applyFill="1" applyBorder="1" applyAlignment="1" applyProtection="1">
      <alignment horizontal="center" vertical="center"/>
    </xf>
    <xf numFmtId="176" fontId="13" fillId="6" borderId="13" xfId="0" applyNumberFormat="1" applyFont="1" applyFill="1" applyBorder="1" applyAlignment="1" applyProtection="1">
      <alignment horizontal="center" vertical="center"/>
    </xf>
    <xf numFmtId="2" fontId="13" fillId="4" borderId="0" xfId="0" applyNumberFormat="1" applyFont="1" applyFill="1" applyBorder="1" applyAlignment="1" applyProtection="1">
      <alignment horizontal="center" vertical="center"/>
    </xf>
    <xf numFmtId="2" fontId="13" fillId="6" borderId="13" xfId="0" applyNumberFormat="1" applyFont="1" applyFill="1" applyBorder="1" applyAlignment="1" applyProtection="1">
      <alignment horizontal="center" vertical="center"/>
    </xf>
    <xf numFmtId="0" fontId="13" fillId="6" borderId="13" xfId="0" applyFont="1" applyFill="1" applyBorder="1" applyAlignment="1" applyProtection="1">
      <alignment horizontal="center" vertical="center"/>
    </xf>
    <xf numFmtId="9" fontId="13" fillId="4" borderId="15" xfId="0" applyNumberFormat="1" applyFont="1" applyFill="1" applyBorder="1" applyAlignment="1" applyProtection="1">
      <alignment horizontal="center" vertical="center"/>
    </xf>
    <xf numFmtId="9" fontId="13" fillId="6" borderId="16" xfId="0" applyNumberFormat="1" applyFont="1" applyFill="1" applyBorder="1" applyAlignment="1" applyProtection="1">
      <alignment horizontal="center" vertical="center"/>
    </xf>
    <xf numFmtId="0" fontId="0" fillId="0" borderId="0" xfId="0" applyFill="1" applyProtection="1"/>
    <xf numFmtId="0" fontId="0" fillId="0" borderId="0" xfId="0" applyProtection="1"/>
    <xf numFmtId="0" fontId="5" fillId="7" borderId="12" xfId="0" applyFont="1" applyFill="1" applyBorder="1" applyProtection="1"/>
    <xf numFmtId="0" fontId="24" fillId="7" borderId="13" xfId="0" applyFont="1" applyFill="1" applyBorder="1" applyAlignment="1" applyProtection="1">
      <alignment horizontal="center" vertical="center"/>
    </xf>
    <xf numFmtId="0" fontId="6" fillId="7" borderId="12" xfId="0" applyFont="1" applyFill="1" applyBorder="1" applyAlignment="1" applyProtection="1">
      <alignment horizontal="right" vertical="center"/>
    </xf>
    <xf numFmtId="0" fontId="6" fillId="7" borderId="14" xfId="0" applyFont="1" applyFill="1" applyBorder="1" applyAlignment="1" applyProtection="1">
      <alignment horizontal="right" vertical="center"/>
    </xf>
    <xf numFmtId="0" fontId="0" fillId="0" borderId="0" xfId="0" applyFill="1" applyAlignment="1" applyProtection="1">
      <alignment vertical="center"/>
    </xf>
    <xf numFmtId="0" fontId="0" fillId="0" borderId="0" xfId="0" applyAlignment="1" applyProtection="1">
      <alignment vertical="center"/>
    </xf>
    <xf numFmtId="0" fontId="3" fillId="0" borderId="0" xfId="0" applyFont="1" applyFill="1" applyProtection="1"/>
    <xf numFmtId="0" fontId="23" fillId="0" borderId="0" xfId="0" applyFont="1" applyFill="1" applyAlignment="1" applyProtection="1">
      <alignment horizontal="center" vertical="top" wrapText="1"/>
    </xf>
    <xf numFmtId="0" fontId="27" fillId="0" borderId="0" xfId="0" applyFont="1" applyAlignment="1" applyProtection="1">
      <alignment horizontal="center" vertical="top"/>
    </xf>
    <xf numFmtId="0" fontId="6" fillId="0" borderId="0" xfId="0" applyFont="1" applyAlignment="1" applyProtection="1">
      <alignment horizontal="center" vertical="top"/>
    </xf>
    <xf numFmtId="0" fontId="22" fillId="0" borderId="0" xfId="0" applyFont="1" applyFill="1" applyAlignment="1" applyProtection="1">
      <alignment horizontal="left" vertical="center" wrapText="1"/>
    </xf>
    <xf numFmtId="0" fontId="21" fillId="0" borderId="0" xfId="0" applyFont="1" applyAlignment="1" applyProtection="1">
      <alignment horizontal="left"/>
    </xf>
    <xf numFmtId="0" fontId="0" fillId="0" borderId="0" xfId="0" applyAlignment="1" applyProtection="1">
      <alignment horizontal="left"/>
    </xf>
    <xf numFmtId="0" fontId="7" fillId="2" borderId="9" xfId="0" applyFont="1" applyFill="1" applyBorder="1" applyAlignment="1" applyProtection="1">
      <alignment horizontal="center" vertical="center"/>
    </xf>
    <xf numFmtId="0" fontId="4" fillId="2" borderId="10" xfId="0" applyFont="1" applyFill="1" applyBorder="1" applyAlignment="1" applyProtection="1">
      <alignment horizontal="center" vertical="center"/>
    </xf>
    <xf numFmtId="0" fontId="4" fillId="2" borderId="11" xfId="0" applyFont="1" applyFill="1" applyBorder="1" applyAlignment="1" applyProtection="1">
      <alignment horizontal="center" vertical="center"/>
    </xf>
    <xf numFmtId="0" fontId="6" fillId="7" borderId="12" xfId="0" applyFont="1" applyFill="1" applyBorder="1" applyAlignment="1" applyProtection="1">
      <alignment horizontal="center"/>
    </xf>
    <xf numFmtId="0" fontId="6" fillId="7" borderId="0" xfId="0" applyFont="1" applyFill="1" applyBorder="1" applyAlignment="1" applyProtection="1">
      <alignment horizontal="center"/>
    </xf>
    <xf numFmtId="0" fontId="6" fillId="7" borderId="13" xfId="0" applyFont="1" applyFill="1" applyBorder="1" applyAlignment="1" applyProtection="1">
      <alignment horizontal="center"/>
    </xf>
    <xf numFmtId="0" fontId="7" fillId="2" borderId="1" xfId="0" applyFont="1" applyFill="1" applyBorder="1" applyAlignment="1" applyProtection="1">
      <alignment horizontal="center" vertical="center" wrapText="1"/>
    </xf>
    <xf numFmtId="0" fontId="4" fillId="2" borderId="2" xfId="0" applyFont="1" applyFill="1" applyBorder="1" applyAlignment="1" applyProtection="1">
      <alignment horizontal="center" vertical="center" wrapText="1"/>
    </xf>
    <xf numFmtId="0" fontId="4" fillId="2" borderId="3" xfId="0" applyFont="1" applyFill="1" applyBorder="1" applyAlignment="1" applyProtection="1">
      <alignment horizontal="center" vertical="center" wrapText="1"/>
    </xf>
    <xf numFmtId="0" fontId="12" fillId="0" borderId="0" xfId="4" applyFont="1" applyFill="1" applyBorder="1" applyAlignment="1" applyProtection="1">
      <alignment horizontal="left"/>
    </xf>
    <xf numFmtId="0" fontId="25" fillId="2" borderId="1" xfId="0" applyFont="1" applyFill="1" applyBorder="1" applyAlignment="1" applyProtection="1">
      <alignment horizontal="center" vertical="center"/>
    </xf>
    <xf numFmtId="0" fontId="25" fillId="2" borderId="2" xfId="0" applyFont="1" applyFill="1" applyBorder="1" applyAlignment="1" applyProtection="1">
      <alignment horizontal="center" vertical="center"/>
    </xf>
    <xf numFmtId="0" fontId="25" fillId="2" borderId="3" xfId="0" applyFont="1" applyFill="1" applyBorder="1" applyAlignment="1" applyProtection="1">
      <alignment horizontal="center" vertical="center"/>
    </xf>
    <xf numFmtId="0" fontId="29" fillId="2" borderId="1" xfId="0" applyFont="1" applyFill="1" applyBorder="1" applyAlignment="1" applyProtection="1">
      <alignment horizontal="center" vertical="center"/>
    </xf>
    <xf numFmtId="0" fontId="30" fillId="0" borderId="2" xfId="0" applyFont="1" applyBorder="1" applyAlignment="1">
      <alignment horizontal="center" vertical="center"/>
    </xf>
    <xf numFmtId="0" fontId="0" fillId="0" borderId="0" xfId="0" applyAlignment="1">
      <alignment horizontal="right"/>
    </xf>
  </cellXfs>
  <cellStyles count="5">
    <cellStyle name="Comma" xfId="1" builtinId="3"/>
    <cellStyle name="Currency" xfId="3" builtinId="4"/>
    <cellStyle name="Hyperlink" xfId="4" builtinId="8"/>
    <cellStyle name="Normal" xfId="0" builtinId="0"/>
    <cellStyle name="Percent" xfId="2" builtinId="5"/>
  </cellStyles>
  <dxfs count="7">
    <dxf>
      <font>
        <b/>
        <i val="0"/>
        <color rgb="FF002060"/>
      </font>
      <fill>
        <patternFill>
          <bgColor theme="0"/>
        </patternFill>
      </fill>
    </dxf>
    <dxf>
      <font>
        <b/>
        <i val="0"/>
        <color theme="1"/>
      </font>
      <fill>
        <patternFill>
          <bgColor rgb="FF1DCFF3"/>
        </patternFill>
      </fill>
    </dxf>
    <dxf>
      <font>
        <b/>
        <i val="0"/>
        <color theme="1"/>
      </font>
      <fill>
        <patternFill>
          <bgColor rgb="FF9ED21C"/>
        </patternFill>
      </fill>
    </dxf>
    <dxf>
      <fill>
        <patternFill>
          <bgColor rgb="FFC6FF79"/>
        </patternFill>
      </fill>
    </dxf>
    <dxf>
      <fill>
        <patternFill>
          <bgColor rgb="FFC6FF79"/>
        </patternFill>
      </fill>
    </dxf>
    <dxf>
      <fill>
        <patternFill>
          <bgColor rgb="FF92D050"/>
        </patternFill>
      </fill>
    </dxf>
    <dxf>
      <fill>
        <patternFill>
          <bgColor theme="5" tint="0.59996337778862885"/>
        </patternFill>
      </fill>
    </dxf>
  </dxfs>
  <tableStyles count="0" defaultTableStyle="TableStyleMedium2" defaultPivotStyle="PivotStyleLight16"/>
  <colors>
    <mruColors>
      <color rgb="FFC6FF79"/>
      <color rgb="FF9FF62A"/>
      <color rgb="FFFFFFFF"/>
      <color rgb="FFFFFF99"/>
      <color rgb="FF8CDE3A"/>
      <color rgb="FF9ED21C"/>
      <color rgb="FF1DCFF3"/>
      <color rgb="FF66FFFF"/>
      <color rgb="FF4FFFFF"/>
      <color rgb="FF8CD14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5.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800" b="1" i="0" u="none" strike="noStrike" kern="1200" spc="0" baseline="0">
                <a:solidFill>
                  <a:srgbClr val="002060"/>
                </a:solidFill>
                <a:latin typeface="+mn-lt"/>
                <a:ea typeface="+mn-ea"/>
                <a:cs typeface="+mn-cs"/>
              </a:defRPr>
            </a:pPr>
            <a:r>
              <a:rPr lang="en-NZ" sz="1800" b="1">
                <a:solidFill>
                  <a:srgbClr val="002060"/>
                </a:solidFill>
              </a:rPr>
              <a:t>Your</a:t>
            </a:r>
            <a:r>
              <a:rPr lang="en-NZ" sz="1800" b="1" baseline="0">
                <a:solidFill>
                  <a:srgbClr val="002060"/>
                </a:solidFill>
              </a:rPr>
              <a:t> </a:t>
            </a:r>
            <a:r>
              <a:rPr lang="en-NZ" sz="1800" b="1">
                <a:solidFill>
                  <a:srgbClr val="002060"/>
                </a:solidFill>
              </a:rPr>
              <a:t>5-year FINANCIAL Savings</a:t>
            </a:r>
          </a:p>
        </c:rich>
      </c:tx>
      <c:layout>
        <c:manualLayout>
          <c:xMode val="edge"/>
          <c:yMode val="edge"/>
          <c:x val="0.18556531013936514"/>
          <c:y val="1.8471793120556176E-2"/>
        </c:manualLayout>
      </c:layout>
      <c:overlay val="0"/>
      <c:spPr>
        <a:noFill/>
        <a:ln>
          <a:noFill/>
        </a:ln>
        <a:effectLst/>
      </c:spPr>
      <c:txPr>
        <a:bodyPr rot="0" spcFirstLastPara="1" vertOverflow="ellipsis" vert="horz" wrap="square" anchor="ctr" anchorCtr="1"/>
        <a:lstStyle/>
        <a:p>
          <a:pPr>
            <a:defRPr sz="1800" b="1" i="0" u="none" strike="noStrike" kern="1200" spc="0" baseline="0">
              <a:solidFill>
                <a:srgbClr val="002060"/>
              </a:solidFill>
              <a:latin typeface="+mn-lt"/>
              <a:ea typeface="+mn-ea"/>
              <a:cs typeface="+mn-cs"/>
            </a:defRPr>
          </a:pPr>
          <a:endParaRPr lang="en-US"/>
        </a:p>
      </c:txPr>
    </c:title>
    <c:autoTitleDeleted val="0"/>
    <c:plotArea>
      <c:layout>
        <c:manualLayout>
          <c:layoutTarget val="inner"/>
          <c:xMode val="edge"/>
          <c:yMode val="edge"/>
          <c:x val="0.20836793310830001"/>
          <c:y val="0.20653722342141803"/>
          <c:w val="0.72458958220943481"/>
          <c:h val="0.64209072511485554"/>
        </c:manualLayout>
      </c:layout>
      <c:barChart>
        <c:barDir val="col"/>
        <c:grouping val="clustered"/>
        <c:varyColors val="0"/>
        <c:ser>
          <c:idx val="0"/>
          <c:order val="0"/>
          <c:tx>
            <c:strRef>
              <c:f>'Check your Emissions &amp; Savings'!$I$4</c:f>
              <c:strCache>
                <c:ptCount val="1"/>
                <c:pt idx="0">
                  <c:v>5-year savings</c:v>
                </c:pt>
              </c:strCache>
            </c:strRef>
          </c:tx>
          <c:spPr>
            <a:solidFill>
              <a:srgbClr val="B9EDFF"/>
            </a:solidFill>
            <a:ln>
              <a:noFill/>
            </a:ln>
            <a:effectLst/>
          </c:spPr>
          <c:invertIfNegative val="0"/>
          <c:dLbls>
            <c:dLbl>
              <c:idx val="0"/>
              <c:layout>
                <c:manualLayout>
                  <c:x val="4.2800370981483276E-3"/>
                  <c:y val="3.4877499774058525E-2"/>
                </c:manualLayout>
              </c:layout>
              <c:showLegendKey val="0"/>
              <c:showVal val="1"/>
              <c:showCatName val="0"/>
              <c:showSerName val="0"/>
              <c:showPercent val="0"/>
              <c:showBubbleSize val="0"/>
              <c:extLst>
                <c:ext xmlns:c15="http://schemas.microsoft.com/office/drawing/2012/chart" uri="{CE6537A1-D6FC-4f65-9D91-7224C49458BB}">
                  <c15:layout>
                    <c:manualLayout>
                      <c:w val="0.30469572868024775"/>
                      <c:h val="0.1488629776040816"/>
                    </c:manualLayout>
                  </c15:layout>
                </c:ext>
              </c:extLst>
            </c:dLbl>
            <c:spPr>
              <a:noFill/>
              <a:ln>
                <a:noFill/>
              </a:ln>
              <a:effectLst/>
            </c:spPr>
            <c:txPr>
              <a:bodyPr rot="0" spcFirstLastPara="1" vertOverflow="ellipsis" vert="horz" wrap="square" lIns="38100" tIns="19050" rIns="38100" bIns="19050" anchor="ctr" anchorCtr="1">
                <a:spAutoFit/>
              </a:bodyPr>
              <a:lstStyle/>
              <a:p>
                <a:pPr>
                  <a:defRPr sz="1800" b="0" i="0" u="none" strike="noStrike" kern="1200" baseline="0">
                    <a:solidFill>
                      <a:srgbClr val="002060"/>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'Check your Emissions &amp; Savings'!$J$3</c:f>
              <c:strCache>
                <c:ptCount val="1"/>
                <c:pt idx="0">
                  <c:v>Changing
Appliances</c:v>
                </c:pt>
              </c:strCache>
            </c:strRef>
          </c:cat>
          <c:val>
            <c:numRef>
              <c:f>'Check your Emissions &amp; Savings'!$J$4</c:f>
              <c:numCache>
                <c:formatCode>"$"#,##0.00</c:formatCode>
                <c:ptCount val="1"/>
                <c:pt idx="0">
                  <c:v>4757.1143901098903</c:v>
                </c:pt>
              </c:numCache>
            </c:numRef>
          </c:val>
          <c:extLst xmlns:c16r2="http://schemas.microsoft.com/office/drawing/2015/06/chart">
            <c:ext xmlns:c16="http://schemas.microsoft.com/office/drawing/2014/chart" uri="{C3380CC4-5D6E-409C-BE32-E72D297353CC}">
              <c16:uniqueId val="{00000000-E756-AF48-A287-6A71D215F8FB}"/>
            </c:ext>
          </c:extLst>
        </c:ser>
        <c:dLbls>
          <c:showLegendKey val="0"/>
          <c:showVal val="0"/>
          <c:showCatName val="0"/>
          <c:showSerName val="0"/>
          <c:showPercent val="0"/>
          <c:showBubbleSize val="0"/>
        </c:dLbls>
        <c:gapWidth val="225"/>
        <c:overlap val="-37"/>
        <c:axId val="235774224"/>
        <c:axId val="235775008"/>
      </c:barChart>
      <c:catAx>
        <c:axId val="23577422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100" b="0" i="0" u="none" strike="noStrike" kern="1200" baseline="0">
                <a:solidFill>
                  <a:srgbClr val="002060"/>
                </a:solidFill>
                <a:latin typeface="+mn-lt"/>
                <a:ea typeface="+mn-ea"/>
                <a:cs typeface="+mn-cs"/>
              </a:defRPr>
            </a:pPr>
            <a:endParaRPr lang="en-US"/>
          </a:p>
        </c:txPr>
        <c:crossAx val="235775008"/>
        <c:crosses val="autoZero"/>
        <c:auto val="1"/>
        <c:lblAlgn val="ctr"/>
        <c:lblOffset val="100"/>
        <c:noMultiLvlLbl val="0"/>
      </c:catAx>
      <c:valAx>
        <c:axId val="235775008"/>
        <c:scaling>
          <c:orientation val="minMax"/>
        </c:scaling>
        <c:delete val="0"/>
        <c:axPos val="l"/>
        <c:numFmt formatCode="&quot;$&quot;#,##0.00"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rgbClr val="002060"/>
                </a:solidFill>
                <a:latin typeface="+mn-lt"/>
                <a:ea typeface="+mn-ea"/>
                <a:cs typeface="+mn-cs"/>
              </a:defRPr>
            </a:pPr>
            <a:endParaRPr lang="en-US"/>
          </a:p>
        </c:txPr>
        <c:crossAx val="235774224"/>
        <c:crosses val="autoZero"/>
        <c:crossBetween val="between"/>
        <c:majorUnit val="1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r>
              <a:rPr lang="en-US" b="1">
                <a:solidFill>
                  <a:srgbClr val="002060"/>
                </a:solidFill>
              </a:rPr>
              <a:t>Your 5-year CO2 EMISSION</a:t>
            </a:r>
            <a:r>
              <a:rPr lang="en-US" b="1" baseline="0">
                <a:solidFill>
                  <a:srgbClr val="002060"/>
                </a:solidFill>
              </a:rPr>
              <a:t> </a:t>
            </a:r>
            <a:r>
              <a:rPr lang="en-US" b="1">
                <a:solidFill>
                  <a:srgbClr val="002060"/>
                </a:solidFill>
              </a:rPr>
              <a:t>Savings</a:t>
            </a:r>
          </a:p>
        </c:rich>
      </c:tx>
      <c:layout>
        <c:manualLayout>
          <c:xMode val="edge"/>
          <c:yMode val="edge"/>
          <c:x val="0.17052628219316854"/>
          <c:y val="4.357079428220019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rgbClr val="002060"/>
              </a:solidFill>
              <a:latin typeface="+mn-lt"/>
              <a:ea typeface="+mn-ea"/>
              <a:cs typeface="+mn-cs"/>
            </a:defRPr>
          </a:pPr>
          <a:endParaRPr lang="en-US"/>
        </a:p>
      </c:txPr>
    </c:title>
    <c:autoTitleDeleted val="0"/>
    <c:plotArea>
      <c:layout>
        <c:manualLayout>
          <c:layoutTarget val="inner"/>
          <c:xMode val="edge"/>
          <c:yMode val="edge"/>
          <c:x val="0.1322729183194849"/>
          <c:y val="0.17837034471983304"/>
          <c:w val="0.69664226091440329"/>
          <c:h val="0.62975786035515868"/>
        </c:manualLayout>
      </c:layout>
      <c:barChart>
        <c:barDir val="col"/>
        <c:grouping val="clustered"/>
        <c:varyColors val="0"/>
        <c:ser>
          <c:idx val="1"/>
          <c:order val="0"/>
          <c:tx>
            <c:strRef>
              <c:f>'Check your Emissions &amp; Savings'!$I$5</c:f>
              <c:strCache>
                <c:ptCount val="1"/>
                <c:pt idx="0">
                  <c:v>5-year emissions savings</c:v>
                </c:pt>
              </c:strCache>
            </c:strRef>
          </c:tx>
          <c:spPr>
            <a:solidFill>
              <a:srgbClr val="17D329"/>
            </a:solidFill>
            <a:ln>
              <a:noFill/>
            </a:ln>
            <a:effectLst/>
          </c:spPr>
          <c:invertIfNegative val="0"/>
          <c:dPt>
            <c:idx val="0"/>
            <c:invertIfNegative val="0"/>
            <c:bubble3D val="0"/>
            <c:spPr>
              <a:solidFill>
                <a:srgbClr val="C6FF79"/>
              </a:solidFill>
              <a:ln>
                <a:noFill/>
              </a:ln>
              <a:effectLst/>
            </c:spPr>
          </c:dPt>
          <c:dPt>
            <c:idx val="1"/>
            <c:invertIfNegative val="0"/>
            <c:bubble3D val="0"/>
            <c:spPr>
              <a:solidFill>
                <a:srgbClr val="C6FF79"/>
              </a:solidFill>
              <a:ln>
                <a:noFill/>
              </a:ln>
              <a:effectLst/>
            </c:spPr>
          </c:dPt>
          <c:dPt>
            <c:idx val="2"/>
            <c:invertIfNegative val="0"/>
            <c:bubble3D val="0"/>
            <c:spPr>
              <a:solidFill>
                <a:srgbClr val="C6FF79"/>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rgbClr val="002060"/>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'Check your Emissions &amp; Savings'!$J$3:$L$3</c:f>
              <c:strCache>
                <c:ptCount val="3"/>
                <c:pt idx="0">
                  <c:v>Changing
Appliances</c:v>
                </c:pt>
                <c:pt idx="1">
                  <c:v>Switching to
Ecotricity
WIND, HYDRO, SOLAR</c:v>
                </c:pt>
                <c:pt idx="2">
                  <c:v>Changing Appliances
AND
Switching to Ecotricity</c:v>
                </c:pt>
              </c:strCache>
            </c:strRef>
          </c:cat>
          <c:val>
            <c:numRef>
              <c:f>'Check your Emissions &amp; Savings'!$J$5:$L$5</c:f>
              <c:numCache>
                <c:formatCode>#,##0" kg"</c:formatCode>
                <c:ptCount val="3"/>
                <c:pt idx="0">
                  <c:v>7415.8921794871803</c:v>
                </c:pt>
                <c:pt idx="1">
                  <c:v>3934.7000000000003</c:v>
                </c:pt>
                <c:pt idx="2">
                  <c:v>11234.7</c:v>
                </c:pt>
              </c:numCache>
            </c:numRef>
          </c:val>
          <c:extLst xmlns:c16r2="http://schemas.microsoft.com/office/drawing/2015/06/chart">
            <c:ext xmlns:c16="http://schemas.microsoft.com/office/drawing/2014/chart" uri="{C3380CC4-5D6E-409C-BE32-E72D297353CC}">
              <c16:uniqueId val="{00000000-616D-BC40-9B40-5F8636C38D24}"/>
            </c:ext>
          </c:extLst>
        </c:ser>
        <c:dLbls>
          <c:showLegendKey val="0"/>
          <c:showVal val="0"/>
          <c:showCatName val="0"/>
          <c:showSerName val="0"/>
          <c:showPercent val="0"/>
          <c:showBubbleSize val="0"/>
        </c:dLbls>
        <c:gapWidth val="72"/>
        <c:overlap val="-27"/>
        <c:axId val="235772656"/>
        <c:axId val="235774616"/>
      </c:barChart>
      <c:catAx>
        <c:axId val="23577265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800" b="0" i="0" u="none" strike="noStrike" kern="1200" baseline="0">
                <a:solidFill>
                  <a:srgbClr val="002060"/>
                </a:solidFill>
                <a:latin typeface="+mn-lt"/>
                <a:ea typeface="+mn-ea"/>
                <a:cs typeface="+mn-cs"/>
              </a:defRPr>
            </a:pPr>
            <a:endParaRPr lang="en-US"/>
          </a:p>
        </c:txPr>
        <c:crossAx val="235774616"/>
        <c:crosses val="autoZero"/>
        <c:auto val="1"/>
        <c:lblAlgn val="ctr"/>
        <c:lblOffset val="100"/>
        <c:noMultiLvlLbl val="0"/>
      </c:catAx>
      <c:valAx>
        <c:axId val="235774616"/>
        <c:scaling>
          <c:orientation val="minMax"/>
        </c:scaling>
        <c:delete val="0"/>
        <c:axPos val="l"/>
        <c:numFmt formatCode="#,##0&quot; kg&quot;" sourceLinked="1"/>
        <c:majorTickMark val="none"/>
        <c:minorTickMark val="none"/>
        <c:tickLblPos val="nextTo"/>
        <c:spPr>
          <a:noFill/>
          <a:ln>
            <a:noFill/>
          </a:ln>
          <a:effectLst/>
        </c:spPr>
        <c:txPr>
          <a:bodyPr rot="-60000000" spcFirstLastPara="1" vertOverflow="ellipsis" vert="horz" wrap="square" anchor="ctr" anchorCtr="1"/>
          <a:lstStyle/>
          <a:p>
            <a:pPr>
              <a:defRPr sz="1100" b="0" i="0" u="none" strike="noStrike" kern="1200" baseline="0">
                <a:solidFill>
                  <a:srgbClr val="002060"/>
                </a:solidFill>
                <a:latin typeface="+mn-lt"/>
                <a:ea typeface="+mn-ea"/>
                <a:cs typeface="+mn-cs"/>
              </a:defRPr>
            </a:pPr>
            <a:endParaRPr lang="en-US"/>
          </a:p>
        </c:txPr>
        <c:crossAx val="235772656"/>
        <c:crosses val="autoZero"/>
        <c:crossBetween val="between"/>
        <c:majorUnit val="2000"/>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chemeClr val="tx1">
                    <a:lumMod val="65000"/>
                    <a:lumOff val="35000"/>
                  </a:schemeClr>
                </a:solidFill>
                <a:latin typeface="+mn-lt"/>
                <a:ea typeface="+mn-ea"/>
                <a:cs typeface="+mn-cs"/>
              </a:defRPr>
            </a:pPr>
            <a:r>
              <a:rPr lang="en-US" sz="2000"/>
              <a:t>Typical Energy Usage </a:t>
            </a:r>
            <a:br>
              <a:rPr lang="en-US" sz="2000"/>
            </a:br>
            <a:r>
              <a:rPr lang="en-US" sz="2000"/>
              <a:t>in the Home</a:t>
            </a:r>
          </a:p>
        </c:rich>
      </c:tx>
      <c:layout/>
      <c:overlay val="0"/>
      <c:spPr>
        <a:noFill/>
        <a:ln>
          <a:noFill/>
        </a:ln>
        <a:effectLst/>
      </c:spPr>
    </c:title>
    <c:autoTitleDeleted val="0"/>
    <c:plotArea>
      <c:layout>
        <c:manualLayout>
          <c:layoutTarget val="inner"/>
          <c:xMode val="edge"/>
          <c:yMode val="edge"/>
          <c:x val="5.8485732273986721E-2"/>
          <c:y val="0.17737001879129047"/>
          <c:w val="0.88302830987354752"/>
          <c:h val="0.79428376289250735"/>
        </c:manualLayout>
      </c:layout>
      <c:pieChart>
        <c:varyColors val="1"/>
        <c:ser>
          <c:idx val="0"/>
          <c:order val="0"/>
          <c:tx>
            <c:strRef>
              <c:f>'NZ Average Appliance Emissions'!$E$1</c:f>
              <c:strCache>
                <c:ptCount val="1"/>
                <c:pt idx="0">
                  <c:v>Energy Usage in the Home</c:v>
                </c:pt>
              </c:strCache>
            </c:strRef>
          </c:tx>
          <c:dPt>
            <c:idx val="0"/>
            <c:bubble3D val="0"/>
            <c:spPr>
              <a:solidFill>
                <a:schemeClr val="accent4"/>
              </a:solidFill>
              <a:ln w="19050">
                <a:solidFill>
                  <a:schemeClr val="lt1"/>
                </a:solidFill>
              </a:ln>
              <a:effectLst/>
            </c:spPr>
          </c:dPt>
          <c:dPt>
            <c:idx val="1"/>
            <c:bubble3D val="0"/>
            <c:spPr>
              <a:solidFill>
                <a:schemeClr val="accent2"/>
              </a:solidFill>
              <a:ln w="19050">
                <a:solidFill>
                  <a:schemeClr val="lt1"/>
                </a:solidFill>
              </a:ln>
              <a:effectLst/>
            </c:spPr>
          </c:dPt>
          <c:dPt>
            <c:idx val="2"/>
            <c:bubble3D val="0"/>
            <c:spPr>
              <a:solidFill>
                <a:schemeClr val="accent1"/>
              </a:solidFill>
              <a:ln w="19050">
                <a:solidFill>
                  <a:schemeClr val="lt1"/>
                </a:solidFill>
              </a:ln>
              <a:effectLst/>
            </c:spPr>
          </c:dPt>
          <c:dPt>
            <c:idx val="3"/>
            <c:bubble3D val="0"/>
            <c:spPr>
              <a:solidFill>
                <a:schemeClr val="accent3"/>
              </a:solidFill>
              <a:ln w="19050">
                <a:solidFill>
                  <a:schemeClr val="lt1"/>
                </a:solidFill>
              </a:ln>
              <a:effectLst/>
            </c:spPr>
          </c:dPt>
          <c:dLbls>
            <c:dLbl>
              <c:idx val="0"/>
              <c:layout/>
              <c:tx>
                <c:rich>
                  <a:bodyPr rot="0" spcFirstLastPara="1" vertOverflow="ellipsis" vert="horz" wrap="square" lIns="38100" tIns="19050" rIns="38100" bIns="19050" anchor="ctr" anchorCtr="1">
                    <a:spAutoFit/>
                  </a:bodyPr>
                  <a:lstStyle/>
                  <a:p>
                    <a:pPr>
                      <a:defRPr sz="1400" b="0" i="0" u="none" strike="noStrike" kern="1200" baseline="0">
                        <a:solidFill>
                          <a:schemeClr val="tx1">
                            <a:lumMod val="75000"/>
                            <a:lumOff val="25000"/>
                          </a:schemeClr>
                        </a:solidFill>
                        <a:latin typeface="+mn-lt"/>
                        <a:ea typeface="+mn-ea"/>
                        <a:cs typeface="+mn-cs"/>
                      </a:defRPr>
                    </a:pPr>
                    <a:fld id="{B03DB33F-E7F4-483A-A871-BCAA125EFD64}" type="CATEGORYNAME">
                      <a:rPr lang="en-US"/>
                      <a:pPr>
                        <a:defRPr sz="1400" b="0" i="0" u="none" strike="noStrike" kern="1200" baseline="0">
                          <a:solidFill>
                            <a:schemeClr val="tx1">
                              <a:lumMod val="75000"/>
                              <a:lumOff val="25000"/>
                            </a:schemeClr>
                          </a:solidFill>
                          <a:latin typeface="+mn-lt"/>
                          <a:ea typeface="+mn-ea"/>
                          <a:cs typeface="+mn-cs"/>
                        </a:defRPr>
                      </a:pPr>
                      <a:t>[CATEGORY NAME]</a:t>
                    </a:fld>
                    <a:endParaRPr lang="en-US" baseline="0"/>
                  </a:p>
                  <a:p>
                    <a:pPr>
                      <a:defRPr sz="1400" b="0" i="0" u="none" strike="noStrike" kern="1200" baseline="0">
                        <a:solidFill>
                          <a:schemeClr val="tx1">
                            <a:lumMod val="75000"/>
                            <a:lumOff val="25000"/>
                          </a:schemeClr>
                        </a:solidFill>
                        <a:latin typeface="+mn-lt"/>
                        <a:ea typeface="+mn-ea"/>
                        <a:cs typeface="+mn-cs"/>
                      </a:defRPr>
                    </a:pPr>
                    <a:fld id="{8471F875-0E12-4F8D-A8AF-DB68F34BCA8C}" type="VALUE">
                      <a:rPr lang="en-US" b="1"/>
                      <a:pPr>
                        <a:defRPr sz="1400" b="0" i="0" u="none" strike="noStrike" kern="1200" baseline="0">
                          <a:solidFill>
                            <a:schemeClr val="tx1">
                              <a:lumMod val="75000"/>
                              <a:lumOff val="25000"/>
                            </a:schemeClr>
                          </a:solidFill>
                          <a:latin typeface="+mn-lt"/>
                          <a:ea typeface="+mn-ea"/>
                          <a:cs typeface="+mn-cs"/>
                        </a:defRPr>
                      </a:pPr>
                      <a:t>[VALUE]</a:t>
                    </a:fld>
                    <a:endParaRPr lang="en-NZ"/>
                  </a:p>
                </c:rich>
              </c:tx>
              <c:spPr>
                <a:noFill/>
                <a:ln>
                  <a:noFill/>
                </a:ln>
                <a:effectLst/>
              </c:spPr>
              <c:dLblPos val="inEnd"/>
              <c:showLegendKey val="0"/>
              <c:showVal val="1"/>
              <c:showCatName val="1"/>
              <c:showSerName val="0"/>
              <c:showPercent val="0"/>
              <c:showBubbleSize val="0"/>
              <c:separator>
</c:separator>
              <c:extLst xmlns:c16r2="http://schemas.microsoft.com/office/drawing/2015/06/chart">
                <c:ext xmlns:c15="http://schemas.microsoft.com/office/drawing/2012/chart" uri="{CE6537A1-D6FC-4f65-9D91-7224C49458BB}">
                  <c15:layout/>
                  <c15:dlblFieldTable/>
                  <c15:showDataLabelsRange val="0"/>
                </c:ext>
              </c:extLst>
            </c:dLbl>
            <c:dLbl>
              <c:idx val="1"/>
              <c:layout>
                <c:manualLayout>
                  <c:x val="-0.19588944793818974"/>
                  <c:y val="5.5335933475605212E-2"/>
                </c:manualLayout>
              </c:layout>
              <c:tx>
                <c:rich>
                  <a:bodyPr/>
                  <a:lstStyle/>
                  <a:p>
                    <a:fld id="{ECBDDD3E-3517-4BE4-9E6C-76B04594FB0C}" type="CATEGORYNAME">
                      <a:rPr lang="en-US"/>
                      <a:pPr/>
                      <a:t>[CATEGORY NAME]</a:t>
                    </a:fld>
                    <a:endParaRPr lang="en-US" baseline="0"/>
                  </a:p>
                  <a:p>
                    <a:fld id="{3D19B6A1-290D-497A-8222-7263F71D4630}" type="VALUE">
                      <a:rPr lang="en-US" b="1"/>
                      <a:pPr/>
                      <a:t>[VALUE]</a:t>
                    </a:fld>
                    <a:endParaRPr lang="en-NZ"/>
                  </a:p>
                </c:rich>
              </c:tx>
              <c:dLblPos val="bestFit"/>
              <c:showLegendKey val="0"/>
              <c:showVal val="1"/>
              <c:showCatName val="1"/>
              <c:showSerName val="0"/>
              <c:showPercent val="0"/>
              <c:showBubbleSize val="0"/>
              <c:separator>
</c:separator>
              <c:extLst xmlns:c16r2="http://schemas.microsoft.com/office/drawing/2015/06/chart">
                <c:ext xmlns:c15="http://schemas.microsoft.com/office/drawing/2012/chart" uri="{CE6537A1-D6FC-4f65-9D91-7224C49458BB}">
                  <c15:layout/>
                  <c15:dlblFieldTable/>
                  <c15:showDataLabelsRange val="0"/>
                </c:ext>
              </c:extLst>
            </c:dLbl>
            <c:dLbl>
              <c:idx val="2"/>
              <c:layout>
                <c:manualLayout>
                  <c:x val="8.7465553875653718E-3"/>
                  <c:y val="-0.12498098952584198"/>
                </c:manualLayout>
              </c:layout>
              <c:tx>
                <c:rich>
                  <a:bodyPr/>
                  <a:lstStyle/>
                  <a:p>
                    <a:fld id="{0B9C5A2E-594A-41E5-BCBA-F7829B3E8D01}" type="CATEGORYNAME">
                      <a:rPr lang="en-US"/>
                      <a:pPr/>
                      <a:t>[CATEGORY NAME]</a:t>
                    </a:fld>
                    <a:endParaRPr lang="en-US" baseline="0"/>
                  </a:p>
                  <a:p>
                    <a:fld id="{06C606D4-1681-4C55-846D-2C5460C65555}" type="VALUE">
                      <a:rPr lang="en-US" b="1"/>
                      <a:pPr/>
                      <a:t>[VALUE]</a:t>
                    </a:fld>
                    <a:endParaRPr lang="en-NZ"/>
                  </a:p>
                </c:rich>
              </c:tx>
              <c:dLblPos val="bestFit"/>
              <c:showLegendKey val="0"/>
              <c:showVal val="1"/>
              <c:showCatName val="1"/>
              <c:showSerName val="0"/>
              <c:showPercent val="0"/>
              <c:showBubbleSize val="0"/>
              <c:separator>
</c:separator>
              <c:extLst xmlns:c16r2="http://schemas.microsoft.com/office/drawing/2015/06/chart">
                <c:ext xmlns:c15="http://schemas.microsoft.com/office/drawing/2012/chart" uri="{CE6537A1-D6FC-4f65-9D91-7224C49458BB}">
                  <c15:layout/>
                  <c15:dlblFieldTable/>
                  <c15:showDataLabelsRange val="0"/>
                </c:ext>
              </c:extLst>
            </c:dLbl>
            <c:dLbl>
              <c:idx val="3"/>
              <c:layout/>
              <c:tx>
                <c:rich>
                  <a:bodyPr rot="0" spcFirstLastPara="1" vertOverflow="ellipsis" vert="horz" wrap="square" lIns="38100" tIns="19050" rIns="38100" bIns="19050" anchor="ctr" anchorCtr="1">
                    <a:noAutofit/>
                  </a:bodyPr>
                  <a:lstStyle/>
                  <a:p>
                    <a:pPr>
                      <a:defRPr sz="1600" b="0" i="0" u="none" strike="noStrike" kern="1200" baseline="0">
                        <a:solidFill>
                          <a:schemeClr val="tx1">
                            <a:lumMod val="75000"/>
                            <a:lumOff val="25000"/>
                          </a:schemeClr>
                        </a:solidFill>
                        <a:latin typeface="+mn-lt"/>
                        <a:ea typeface="+mn-ea"/>
                        <a:cs typeface="+mn-cs"/>
                      </a:defRPr>
                    </a:pPr>
                    <a:fld id="{AD069B52-9A0D-43D3-B18E-B37930B0D2A1}" type="CATEGORYNAME">
                      <a:rPr lang="en-US"/>
                      <a:pPr>
                        <a:defRPr sz="1600" b="0" i="0" u="none" strike="noStrike" kern="1200" baseline="0">
                          <a:solidFill>
                            <a:schemeClr val="tx1">
                              <a:lumMod val="75000"/>
                              <a:lumOff val="25000"/>
                            </a:schemeClr>
                          </a:solidFill>
                          <a:latin typeface="+mn-lt"/>
                          <a:ea typeface="+mn-ea"/>
                          <a:cs typeface="+mn-cs"/>
                        </a:defRPr>
                      </a:pPr>
                      <a:t>[CATEGORY NAME]</a:t>
                    </a:fld>
                    <a:endParaRPr lang="en-US" baseline="0"/>
                  </a:p>
                  <a:p>
                    <a:pPr>
                      <a:defRPr sz="1600" b="0" i="0" u="none" strike="noStrike" kern="1200" baseline="0">
                        <a:solidFill>
                          <a:schemeClr val="tx1">
                            <a:lumMod val="75000"/>
                            <a:lumOff val="25000"/>
                          </a:schemeClr>
                        </a:solidFill>
                        <a:latin typeface="+mn-lt"/>
                        <a:ea typeface="+mn-ea"/>
                        <a:cs typeface="+mn-cs"/>
                      </a:defRPr>
                    </a:pPr>
                    <a:fld id="{170B54FF-8EEB-4A6F-9395-5D01E3A4CAF8}" type="VALUE">
                      <a:rPr lang="en-US" b="1"/>
                      <a:pPr>
                        <a:defRPr sz="1600" b="0" i="0" u="none" strike="noStrike" kern="1200" baseline="0">
                          <a:solidFill>
                            <a:schemeClr val="tx1">
                              <a:lumMod val="75000"/>
                              <a:lumOff val="25000"/>
                            </a:schemeClr>
                          </a:solidFill>
                          <a:latin typeface="+mn-lt"/>
                          <a:ea typeface="+mn-ea"/>
                          <a:cs typeface="+mn-cs"/>
                        </a:defRPr>
                      </a:pPr>
                      <a:t>[VALUE]</a:t>
                    </a:fld>
                    <a:endParaRPr lang="en-NZ"/>
                  </a:p>
                </c:rich>
              </c:tx>
              <c:spPr>
                <a:noFill/>
                <a:ln>
                  <a:noFill/>
                </a:ln>
                <a:effectLst/>
              </c:spPr>
              <c:dLblPos val="inEnd"/>
              <c:showLegendKey val="0"/>
              <c:showVal val="1"/>
              <c:showCatName val="1"/>
              <c:showSerName val="0"/>
              <c:showPercent val="0"/>
              <c:showBubbleSize val="0"/>
              <c:separator>
</c:separator>
              <c:extLst xmlns:c16r2="http://schemas.microsoft.com/office/drawing/2015/06/chart">
                <c:ext xmlns:c15="http://schemas.microsoft.com/office/drawing/2012/chart" uri="{CE6537A1-D6FC-4f65-9D91-7224C49458BB}">
                  <c15:spPr xmlns:c15="http://schemas.microsoft.com/office/drawing/2012/chart">
                    <a:prstGeom prst="rect">
                      <a:avLst/>
                    </a:prstGeom>
                  </c15:spPr>
                  <c15:layout/>
                  <c15:dlblFieldTable/>
                  <c15:showDataLabelsRange val="0"/>
                </c:ext>
              </c:extLst>
            </c:dLbl>
            <c:spPr>
              <a:noFill/>
              <a:ln>
                <a:noFill/>
              </a:ln>
              <a:effectLst/>
            </c:spPr>
            <c:txPr>
              <a:bodyPr rot="0" spcFirstLastPara="1" vertOverflow="ellipsis" vert="horz" wrap="square" lIns="38100" tIns="19050" rIns="38100" bIns="19050" anchor="ctr" anchorCtr="1">
                <a:spAutoFit/>
              </a:bodyPr>
              <a:lstStyle/>
              <a:p>
                <a:pPr>
                  <a:defRPr sz="1600" b="0" i="0" u="none" strike="noStrike" kern="1200" baseline="0">
                    <a:solidFill>
                      <a:schemeClr val="tx1">
                        <a:lumMod val="75000"/>
                        <a:lumOff val="25000"/>
                      </a:schemeClr>
                    </a:solidFill>
                    <a:latin typeface="+mn-lt"/>
                    <a:ea typeface="+mn-ea"/>
                    <a:cs typeface="+mn-cs"/>
                  </a:defRPr>
                </a:pPr>
                <a:endParaRPr lang="en-US"/>
              </a:p>
            </c:txPr>
            <c:dLblPos val="inEnd"/>
            <c:showLegendKey val="0"/>
            <c:showVal val="1"/>
            <c:showCatName val="1"/>
            <c:showSerName val="0"/>
            <c:showPercent val="0"/>
            <c:showBubbleSize val="0"/>
            <c:separator>
</c:separator>
            <c:showLeaderLines val="1"/>
            <c:leaderLines>
              <c:spPr>
                <a:ln w="9525" cap="flat" cmpd="sng" algn="ctr">
                  <a:solidFill>
                    <a:schemeClr val="tx1">
                      <a:lumMod val="35000"/>
                      <a:lumOff val="65000"/>
                    </a:schemeClr>
                  </a:solidFill>
                  <a:round/>
                </a:ln>
                <a:effectLst/>
              </c:spPr>
            </c:leaderLines>
            <c:extLst xmlns:c16r2="http://schemas.microsoft.com/office/drawing/2015/06/chart">
              <c:ext xmlns:c15="http://schemas.microsoft.com/office/drawing/2012/chart" uri="{CE6537A1-D6FC-4f65-9D91-7224C49458BB}"/>
            </c:extLst>
          </c:dLbls>
          <c:cat>
            <c:strRef>
              <c:f>'NZ Average Appliance Emissions'!$B$2:$B$5</c:f>
              <c:strCache>
                <c:ptCount val="4"/>
                <c:pt idx="0">
                  <c:v>Cooking</c:v>
                </c:pt>
                <c:pt idx="1">
                  <c:v>Home Heating</c:v>
                </c:pt>
                <c:pt idx="2">
                  <c:v>Water Heating</c:v>
                </c:pt>
                <c:pt idx="3">
                  <c:v>Other Activities</c:v>
                </c:pt>
              </c:strCache>
            </c:strRef>
          </c:cat>
          <c:val>
            <c:numRef>
              <c:f>'NZ Average Appliance Emissions'!$E$2:$E$5</c:f>
              <c:numCache>
                <c:formatCode>0%</c:formatCode>
                <c:ptCount val="4"/>
                <c:pt idx="0">
                  <c:v>7.0000000000000007E-2</c:v>
                </c:pt>
                <c:pt idx="1">
                  <c:v>0.28000000000000003</c:v>
                </c:pt>
                <c:pt idx="2">
                  <c:v>0.31</c:v>
                </c:pt>
                <c:pt idx="3">
                  <c:v>0.34</c:v>
                </c:pt>
              </c:numCache>
            </c:numRef>
          </c:val>
          <c:extLst xmlns:c16r2="http://schemas.microsoft.com/office/drawing/2015/06/chart">
            <c:ext xmlns:c16="http://schemas.microsoft.com/office/drawing/2014/chart" uri="{C3380CC4-5D6E-409C-BE32-E72D297353CC}">
              <c16:uniqueId val="{00000000-EDD7-F646-9004-77AB74979D58}"/>
            </c:ext>
          </c:extLst>
        </c:ser>
        <c:dLbls>
          <c:showLegendKey val="0"/>
          <c:showVal val="0"/>
          <c:showCatName val="0"/>
          <c:showSerName val="0"/>
          <c:showPercent val="0"/>
          <c:showBubbleSize val="0"/>
          <c:showLeaderLines val="1"/>
        </c:dLbls>
        <c:firstSliceAng val="0"/>
      </c:pieChart>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manualLayout>
          <c:xMode val="edge"/>
          <c:yMode val="edge"/>
          <c:x val="0.33580817574729099"/>
          <c:y val="2.9367884148006569E-2"/>
        </c:manualLayout>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'NZ Average Appliance Emissions'!$D$8</c:f>
              <c:strCache>
                <c:ptCount val="1"/>
                <c:pt idx="0">
                  <c:v>Typical Energy Consumption per Year</c:v>
                </c:pt>
              </c:strCache>
            </c:strRef>
          </c:tx>
          <c:spPr>
            <a:solidFill>
              <a:schemeClr val="accent1"/>
            </a:solidFill>
            <a:ln>
              <a:noFill/>
            </a:ln>
            <a:effectLst/>
          </c:spPr>
          <c:invertIfNegative val="0"/>
          <c:dPt>
            <c:idx val="0"/>
            <c:invertIfNegative val="0"/>
            <c:bubble3D val="0"/>
            <c:spPr>
              <a:solidFill>
                <a:schemeClr val="accent4"/>
              </a:solidFill>
              <a:ln>
                <a:noFill/>
              </a:ln>
              <a:effectLst/>
            </c:spPr>
          </c:dPt>
          <c:dPt>
            <c:idx val="1"/>
            <c:invertIfNegative val="0"/>
            <c:bubble3D val="0"/>
            <c:spPr>
              <a:solidFill>
                <a:schemeClr val="accent4"/>
              </a:solidFill>
              <a:ln>
                <a:noFill/>
              </a:ln>
              <a:effectLst/>
            </c:spPr>
          </c:dPt>
          <c:dPt>
            <c:idx val="2"/>
            <c:invertIfNegative val="0"/>
            <c:bubble3D val="0"/>
            <c:spPr>
              <a:solidFill>
                <a:schemeClr val="accent4"/>
              </a:solidFill>
              <a:ln>
                <a:noFill/>
              </a:ln>
              <a:effectLst/>
            </c:spPr>
          </c:dPt>
          <c:dPt>
            <c:idx val="3"/>
            <c:invertIfNegative val="0"/>
            <c:bubble3D val="0"/>
            <c:spPr>
              <a:gradFill>
                <a:gsLst>
                  <a:gs pos="0">
                    <a:schemeClr val="bg1"/>
                  </a:gs>
                  <a:gs pos="15000">
                    <a:schemeClr val="bg1"/>
                  </a:gs>
                  <a:gs pos="83000">
                    <a:srgbClr val="00B050"/>
                  </a:gs>
                  <a:gs pos="100000">
                    <a:srgbClr val="00B050"/>
                  </a:gs>
                </a:gsLst>
                <a:lin ang="5400000" scaled="1"/>
              </a:gradFill>
              <a:ln w="25400">
                <a:noFill/>
              </a:ln>
              <a:effectLst/>
            </c:spPr>
          </c:dPt>
          <c:dPt>
            <c:idx val="4"/>
            <c:invertIfNegative val="0"/>
            <c:bubble3D val="0"/>
            <c:spPr>
              <a:solidFill>
                <a:schemeClr val="accent2"/>
              </a:solidFill>
              <a:ln>
                <a:noFill/>
              </a:ln>
              <a:effectLst/>
            </c:spPr>
          </c:dPt>
          <c:dPt>
            <c:idx val="5"/>
            <c:invertIfNegative val="0"/>
            <c:bubble3D val="0"/>
            <c:spPr>
              <a:solidFill>
                <a:schemeClr val="accent2"/>
              </a:solidFill>
              <a:ln>
                <a:noFill/>
              </a:ln>
              <a:effectLst/>
            </c:spPr>
          </c:dPt>
          <c:dPt>
            <c:idx val="6"/>
            <c:invertIfNegative val="0"/>
            <c:bubble3D val="0"/>
            <c:spPr>
              <a:solidFill>
                <a:schemeClr val="accent2"/>
              </a:solidFill>
              <a:ln>
                <a:noFill/>
              </a:ln>
              <a:effectLst/>
            </c:spPr>
          </c:dPt>
          <c:dPt>
            <c:idx val="7"/>
            <c:invertIfNegative val="0"/>
            <c:bubble3D val="0"/>
            <c:spPr>
              <a:gradFill>
                <a:gsLst>
                  <a:gs pos="0">
                    <a:schemeClr val="bg1"/>
                  </a:gs>
                  <a:gs pos="22000">
                    <a:schemeClr val="bg1"/>
                  </a:gs>
                  <a:gs pos="52000">
                    <a:schemeClr val="bg1"/>
                  </a:gs>
                  <a:gs pos="82000">
                    <a:srgbClr val="00B050"/>
                  </a:gs>
                </a:gsLst>
                <a:lin ang="5400000" scaled="1"/>
              </a:gradFill>
              <a:ln w="25400">
                <a:noFill/>
              </a:ln>
              <a:effectLst/>
            </c:spPr>
          </c:dPt>
          <c:dPt>
            <c:idx val="8"/>
            <c:invertIfNegative val="0"/>
            <c:bubble3D val="0"/>
          </c:dPt>
          <c:dPt>
            <c:idx val="9"/>
            <c:invertIfNegative val="0"/>
            <c:bubble3D val="0"/>
          </c:dPt>
          <c:dPt>
            <c:idx val="10"/>
            <c:invertIfNegative val="0"/>
            <c:bubble3D val="0"/>
          </c:dPt>
          <c:dPt>
            <c:idx val="11"/>
            <c:invertIfNegative val="0"/>
            <c:bubble3D val="0"/>
          </c:dPt>
          <c:dPt>
            <c:idx val="12"/>
            <c:invertIfNegative val="0"/>
            <c:bubble3D val="0"/>
            <c:spPr>
              <a:gradFill>
                <a:gsLst>
                  <a:gs pos="0">
                    <a:schemeClr val="bg1"/>
                  </a:gs>
                  <a:gs pos="41000">
                    <a:schemeClr val="bg1"/>
                  </a:gs>
                  <a:gs pos="69000">
                    <a:srgbClr val="00B050"/>
                  </a:gs>
                  <a:gs pos="100000">
                    <a:srgbClr val="00B050"/>
                  </a:gs>
                </a:gsLst>
                <a:lin ang="5400000" scaled="1"/>
              </a:gradFill>
              <a:ln w="25400">
                <a:noFill/>
              </a:ln>
              <a:effectLst/>
            </c:spPr>
          </c:dPt>
          <c:dLbls>
            <c:dLbl>
              <c:idx val="3"/>
              <c:layout>
                <c:manualLayout>
                  <c:x val="-6.1178586194184925E-3"/>
                  <c:y val="-4.8056537696738122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ext>
              </c:extLst>
            </c:dLbl>
            <c:dLbl>
              <c:idx val="7"/>
              <c:layout>
                <c:manualLayout>
                  <c:x val="-2.1412505167964724E-2"/>
                  <c:y val="-2.9367884148006569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ext>
              </c:extLst>
            </c:dLbl>
            <c:dLbl>
              <c:idx val="12"/>
              <c:layout>
                <c:manualLayout>
                  <c:x val="-1.3765181893691721E-2"/>
                  <c:y val="-5.3396152996375554E-2"/>
                </c:manualLayout>
              </c:layout>
              <c:spPr>
                <a:noFill/>
                <a:ln>
                  <a:noFill/>
                </a:ln>
                <a:effectLst/>
              </c:spPr>
              <c:txPr>
                <a:bodyPr rot="0" spcFirstLastPara="1" vertOverflow="ellipsis" vert="horz" wrap="square" lIns="38100" tIns="19050" rIns="38100" bIns="19050" anchor="ctr" anchorCtr="1">
                  <a:no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extLst xmlns:c16r2="http://schemas.microsoft.com/office/drawing/2015/06/chart">
                <c:ext xmlns:c15="http://schemas.microsoft.com/office/drawing/2012/chart" uri="{CE6537A1-D6FC-4f65-9D91-7224C49458BB}">
                  <c15:spPr xmlns:c15="http://schemas.microsoft.com/office/drawing/2012/chart">
                    <a:prstGeom prst="rect">
                      <a:avLst/>
                    </a:prstGeom>
                  </c15:spPr>
                  <c15:layout/>
                </c:ext>
              </c:extLst>
            </c:dLbl>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'NZ Average Appliance Emissions'!$A$9:$B$21</c:f>
              <c:multiLvlStrCache>
                <c:ptCount val="13"/>
                <c:lvl>
                  <c:pt idx="0">
                    <c:v>Gas Stove Top</c:v>
                  </c:pt>
                  <c:pt idx="1">
                    <c:v>Electric Induction Stove</c:v>
                  </c:pt>
                  <c:pt idx="2">
                    <c:v>Electric Stove Top</c:v>
                  </c:pt>
                  <c:pt idx="3">
                    <c:v>carboNZero Electric Cooking
WIND
HYDRO
SOLAR</c:v>
                  </c:pt>
                  <c:pt idx="4">
                    <c:v>Gas Heater</c:v>
                  </c:pt>
                  <c:pt idx="5">
                    <c:v>Electric Heater</c:v>
                  </c:pt>
                  <c:pt idx="6">
                    <c:v>Electric Heat Pump</c:v>
                  </c:pt>
                  <c:pt idx="7">
                    <c:v>carboNZero Electric Heating
WIND
HYDRO
SOLAR</c:v>
                  </c:pt>
                  <c:pt idx="8">
                    <c:v>Gas Hot Water Cylinder</c:v>
                  </c:pt>
                  <c:pt idx="9">
                    <c:v>Gas Hot Water (Instant)</c:v>
                  </c:pt>
                  <c:pt idx="10">
                    <c:v>Electric Water Heat Pump</c:v>
                  </c:pt>
                  <c:pt idx="11">
                    <c:v>Electric Hot Water Cylinder</c:v>
                  </c:pt>
                  <c:pt idx="12">
                    <c:v>carboNZero Electric Hot Water
WIND
HYDRO
SOLAR</c:v>
                  </c:pt>
                </c:lvl>
                <c:lvl>
                  <c:pt idx="0">
                    <c:v>Cooking</c:v>
                  </c:pt>
                  <c:pt idx="4">
                    <c:v>Home Heating</c:v>
                  </c:pt>
                  <c:pt idx="8">
                    <c:v>Water Heating</c:v>
                  </c:pt>
                </c:lvl>
              </c:multiLvlStrCache>
            </c:multiLvlStrRef>
          </c:cat>
          <c:val>
            <c:numRef>
              <c:f>'NZ Average Appliance Emissions'!$D$9:$D$21</c:f>
              <c:numCache>
                <c:formatCode>#,##0" kWh"</c:formatCode>
                <c:ptCount val="13"/>
                <c:pt idx="0">
                  <c:v>1007.9999999999999</c:v>
                </c:pt>
                <c:pt idx="1">
                  <c:v>480</c:v>
                </c:pt>
                <c:pt idx="2">
                  <c:v>672</c:v>
                </c:pt>
                <c:pt idx="3" formatCode="&quot;Up to &quot;#,##0&quot; kWh&quot;">
                  <c:v>672</c:v>
                </c:pt>
                <c:pt idx="4">
                  <c:v>4699.6078431372553</c:v>
                </c:pt>
                <c:pt idx="5">
                  <c:v>3994.6666666666665</c:v>
                </c:pt>
                <c:pt idx="6">
                  <c:v>1141.3333333333333</c:v>
                </c:pt>
                <c:pt idx="7" formatCode="&quot;Up to &quot;#,##0&quot; kWh&quot;">
                  <c:v>3995</c:v>
                </c:pt>
                <c:pt idx="8">
                  <c:v>4292.3076923076924</c:v>
                </c:pt>
                <c:pt idx="9">
                  <c:v>3487.5</c:v>
                </c:pt>
                <c:pt idx="10">
                  <c:v>1268.1818181818182</c:v>
                </c:pt>
                <c:pt idx="11">
                  <c:v>3282.3529411764703</c:v>
                </c:pt>
                <c:pt idx="12" formatCode="&quot;Up to &quot;#,##0&quot; kWh&quot;">
                  <c:v>3282</c:v>
                </c:pt>
              </c:numCache>
            </c:numRef>
          </c:val>
          <c:extLst xmlns:c16r2="http://schemas.microsoft.com/office/drawing/2015/06/chart">
            <c:ext xmlns:c16="http://schemas.microsoft.com/office/drawing/2014/chart" uri="{C3380CC4-5D6E-409C-BE32-E72D297353CC}">
              <c16:uniqueId val="{00000000-BADD-8D45-B27B-B0C60761191A}"/>
            </c:ext>
          </c:extLst>
        </c:ser>
        <c:dLbls>
          <c:showLegendKey val="0"/>
          <c:showVal val="0"/>
          <c:showCatName val="0"/>
          <c:showSerName val="0"/>
          <c:showPercent val="0"/>
          <c:showBubbleSize val="0"/>
        </c:dLbls>
        <c:gapWidth val="15"/>
        <c:overlap val="-27"/>
        <c:axId val="235776184"/>
        <c:axId val="235776576"/>
      </c:barChart>
      <c:catAx>
        <c:axId val="23577618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776576"/>
        <c:crosses val="autoZero"/>
        <c:auto val="1"/>
        <c:lblAlgn val="ctr"/>
        <c:lblOffset val="100"/>
        <c:noMultiLvlLbl val="0"/>
      </c:catAx>
      <c:valAx>
        <c:axId val="235776576"/>
        <c:scaling>
          <c:orientation val="minMax"/>
        </c:scaling>
        <c:delete val="0"/>
        <c:axPos val="l"/>
        <c:numFmt formatCode="#,##0&quot; kWh&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776184"/>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layout/>
      <c:overlay val="0"/>
      <c:spPr>
        <a:noFill/>
        <a:ln>
          <a:noFill/>
        </a:ln>
        <a:effectLst/>
      </c:spPr>
      <c:txPr>
        <a:bodyPr rot="0" spcFirstLastPara="1" vertOverflow="ellipsis" vert="horz" wrap="square" anchor="ctr" anchorCtr="1"/>
        <a:lstStyle/>
        <a:p>
          <a:pPr>
            <a:defRPr sz="1400" b="1"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tx>
            <c:strRef>
              <c:f>'NZ Average Appliance Emissions'!$E$8</c:f>
              <c:strCache>
                <c:ptCount val="1"/>
                <c:pt idx="0">
                  <c:v>Typical CO2 Emissions per year</c:v>
                </c:pt>
              </c:strCache>
            </c:strRef>
          </c:tx>
          <c:spPr>
            <a:solidFill>
              <a:schemeClr val="accent1"/>
            </a:solidFill>
            <a:ln>
              <a:noFill/>
            </a:ln>
            <a:effectLst/>
          </c:spPr>
          <c:invertIfNegative val="0"/>
          <c:dPt>
            <c:idx val="0"/>
            <c:invertIfNegative val="0"/>
            <c:bubble3D val="0"/>
            <c:spPr>
              <a:solidFill>
                <a:schemeClr val="accent4"/>
              </a:solidFill>
              <a:ln>
                <a:noFill/>
              </a:ln>
              <a:effectLst/>
            </c:spPr>
          </c:dPt>
          <c:dPt>
            <c:idx val="1"/>
            <c:invertIfNegative val="0"/>
            <c:bubble3D val="0"/>
            <c:spPr>
              <a:solidFill>
                <a:schemeClr val="accent4"/>
              </a:solidFill>
              <a:ln>
                <a:noFill/>
              </a:ln>
              <a:effectLst/>
            </c:spPr>
          </c:dPt>
          <c:dPt>
            <c:idx val="2"/>
            <c:invertIfNegative val="0"/>
            <c:bubble3D val="0"/>
            <c:spPr>
              <a:solidFill>
                <a:schemeClr val="accent4"/>
              </a:solidFill>
              <a:ln>
                <a:noFill/>
              </a:ln>
              <a:effectLst/>
            </c:spPr>
          </c:dPt>
          <c:dPt>
            <c:idx val="4"/>
            <c:invertIfNegative val="0"/>
            <c:bubble3D val="0"/>
            <c:spPr>
              <a:solidFill>
                <a:schemeClr val="accent2"/>
              </a:solidFill>
              <a:ln>
                <a:noFill/>
              </a:ln>
              <a:effectLst/>
            </c:spPr>
          </c:dPt>
          <c:dPt>
            <c:idx val="5"/>
            <c:invertIfNegative val="0"/>
            <c:bubble3D val="0"/>
            <c:spPr>
              <a:solidFill>
                <a:schemeClr val="accent2"/>
              </a:solidFill>
              <a:ln>
                <a:noFill/>
              </a:ln>
              <a:effectLst/>
            </c:spPr>
          </c:dPt>
          <c:dPt>
            <c:idx val="6"/>
            <c:invertIfNegative val="0"/>
            <c:bubble3D val="0"/>
            <c:spPr>
              <a:solidFill>
                <a:schemeClr val="accent2"/>
              </a:solidFill>
              <a:ln>
                <a:noFill/>
              </a:ln>
              <a:effectLst/>
            </c:spPr>
          </c:dPt>
          <c:dPt>
            <c:idx val="8"/>
            <c:invertIfNegative val="0"/>
            <c:bubble3D val="0"/>
            <c:spPr>
              <a:solidFill>
                <a:schemeClr val="accent1"/>
              </a:solidFill>
              <a:ln>
                <a:noFill/>
              </a:ln>
              <a:effectLst/>
            </c:spPr>
          </c:dPt>
          <c:dPt>
            <c:idx val="9"/>
            <c:invertIfNegative val="0"/>
            <c:bubble3D val="0"/>
            <c:spPr>
              <a:solidFill>
                <a:schemeClr val="accent1"/>
              </a:solidFill>
              <a:ln>
                <a:noFill/>
              </a:ln>
              <a:effectLst/>
            </c:spPr>
          </c:dPt>
          <c:dPt>
            <c:idx val="10"/>
            <c:invertIfNegative val="0"/>
            <c:bubble3D val="0"/>
            <c:spPr>
              <a:solidFill>
                <a:schemeClr val="accent1"/>
              </a:solidFill>
              <a:ln>
                <a:noFill/>
              </a:ln>
              <a:effectLst/>
            </c:spPr>
          </c:dPt>
          <c:dPt>
            <c:idx val="11"/>
            <c:invertIfNegative val="0"/>
            <c:bubble3D val="0"/>
            <c:spPr>
              <a:solidFill>
                <a:schemeClr val="accent1"/>
              </a:solidFill>
              <a:ln>
                <a:noFill/>
              </a:ln>
              <a:effectLst/>
            </c:spPr>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xmlns:c16r2="http://schemas.microsoft.com/office/drawing/2015/06/char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'NZ Average Appliance Emissions'!$A$9:$B$21</c:f>
              <c:multiLvlStrCache>
                <c:ptCount val="13"/>
                <c:lvl>
                  <c:pt idx="0">
                    <c:v>Gas Stove Top</c:v>
                  </c:pt>
                  <c:pt idx="1">
                    <c:v>Electric Induction Stove</c:v>
                  </c:pt>
                  <c:pt idx="2">
                    <c:v>Electric Stove Top</c:v>
                  </c:pt>
                  <c:pt idx="3">
                    <c:v>carboNZero Electric Cooking
WIND
HYDRO
SOLAR</c:v>
                  </c:pt>
                  <c:pt idx="4">
                    <c:v>Gas Heater</c:v>
                  </c:pt>
                  <c:pt idx="5">
                    <c:v>Electric Heater</c:v>
                  </c:pt>
                  <c:pt idx="6">
                    <c:v>Electric Heat Pump</c:v>
                  </c:pt>
                  <c:pt idx="7">
                    <c:v>carboNZero Electric Heating
WIND
HYDRO
SOLAR</c:v>
                  </c:pt>
                  <c:pt idx="8">
                    <c:v>Gas Hot Water Cylinder</c:v>
                  </c:pt>
                  <c:pt idx="9">
                    <c:v>Gas Hot Water (Instant)</c:v>
                  </c:pt>
                  <c:pt idx="10">
                    <c:v>Electric Water Heat Pump</c:v>
                  </c:pt>
                  <c:pt idx="11">
                    <c:v>Electric Hot Water Cylinder</c:v>
                  </c:pt>
                  <c:pt idx="12">
                    <c:v>carboNZero Electric Hot Water
WIND
HYDRO
SOLAR</c:v>
                  </c:pt>
                </c:lvl>
                <c:lvl>
                  <c:pt idx="0">
                    <c:v>Cooking</c:v>
                  </c:pt>
                  <c:pt idx="4">
                    <c:v>Home Heating</c:v>
                  </c:pt>
                  <c:pt idx="8">
                    <c:v>Water Heating</c:v>
                  </c:pt>
                </c:lvl>
              </c:multiLvlStrCache>
            </c:multiLvlStrRef>
          </c:cat>
          <c:val>
            <c:numRef>
              <c:f>'NZ Average Appliance Emissions'!$E$9:$E$21</c:f>
              <c:numCache>
                <c:formatCode>#,##0" kg"</c:formatCode>
                <c:ptCount val="13"/>
                <c:pt idx="0">
                  <c:v>201.6</c:v>
                </c:pt>
                <c:pt idx="1">
                  <c:v>47.04</c:v>
                </c:pt>
                <c:pt idx="2">
                  <c:v>65.856000000000009</c:v>
                </c:pt>
                <c:pt idx="3">
                  <c:v>0</c:v>
                </c:pt>
                <c:pt idx="4">
                  <c:v>939.92156862745105</c:v>
                </c:pt>
                <c:pt idx="5">
                  <c:v>391.47733333333332</c:v>
                </c:pt>
                <c:pt idx="6">
                  <c:v>111.85066666666667</c:v>
                </c:pt>
                <c:pt idx="7">
                  <c:v>0</c:v>
                </c:pt>
                <c:pt idx="8">
                  <c:v>858.46153846153857</c:v>
                </c:pt>
                <c:pt idx="9">
                  <c:v>697.5</c:v>
                </c:pt>
                <c:pt idx="10">
                  <c:v>124.2818181818182</c:v>
                </c:pt>
                <c:pt idx="11">
                  <c:v>321.67058823529408</c:v>
                </c:pt>
                <c:pt idx="12">
                  <c:v>0</c:v>
                </c:pt>
              </c:numCache>
            </c:numRef>
          </c:val>
          <c:extLst xmlns:c16r2="http://schemas.microsoft.com/office/drawing/2015/06/chart">
            <c:ext xmlns:c16="http://schemas.microsoft.com/office/drawing/2014/chart" uri="{C3380CC4-5D6E-409C-BE32-E72D297353CC}">
              <c16:uniqueId val="{00000000-27C1-B741-93A1-42E96E7181A6}"/>
            </c:ext>
          </c:extLst>
        </c:ser>
        <c:dLbls>
          <c:showLegendKey val="0"/>
          <c:showVal val="0"/>
          <c:showCatName val="0"/>
          <c:showSerName val="0"/>
          <c:showPercent val="0"/>
          <c:showBubbleSize val="0"/>
        </c:dLbls>
        <c:gapWidth val="9"/>
        <c:overlap val="-27"/>
        <c:axId val="235779712"/>
        <c:axId val="235780104"/>
      </c:barChart>
      <c:catAx>
        <c:axId val="2357797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780104"/>
        <c:crosses val="autoZero"/>
        <c:auto val="1"/>
        <c:lblAlgn val="ctr"/>
        <c:lblOffset val="100"/>
        <c:noMultiLvlLbl val="0"/>
      </c:catAx>
      <c:valAx>
        <c:axId val="235780104"/>
        <c:scaling>
          <c:orientation val="minMax"/>
        </c:scaling>
        <c:delete val="0"/>
        <c:axPos val="l"/>
        <c:numFmt formatCode="#,##0&quot; kg&quot;"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235779712"/>
        <c:crosses val="autoZero"/>
        <c:crossBetween val="between"/>
      </c:valAx>
      <c:spPr>
        <a:noFill/>
        <a:ln>
          <a:noFill/>
        </a:ln>
        <a:effectLst/>
      </c:spPr>
    </c:plotArea>
    <c:plotVisOnly val="1"/>
    <c:dispBlanksAs val="gap"/>
    <c:showDLblsOverMax val="0"/>
  </c:chart>
  <c:spPr>
    <a:solidFill>
      <a:schemeClr val="bg1"/>
    </a:solidFill>
    <a:ln w="9525" cap="flat" cmpd="sng" algn="ctr">
      <a:no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2.jpeg"/><Relationship Id="rId7" Type="http://schemas.openxmlformats.org/officeDocument/2006/relationships/image" Target="../media/image3.gif"/><Relationship Id="rId2" Type="http://schemas.openxmlformats.org/officeDocument/2006/relationships/image" Target="../media/image1.png"/><Relationship Id="rId1" Type="http://schemas.openxmlformats.org/officeDocument/2006/relationships/hyperlink" Target="https://ecotricity.co.nz/gettingstarted/" TargetMode="External"/><Relationship Id="rId6" Type="http://schemas.openxmlformats.org/officeDocument/2006/relationships/chart" Target="../charts/chart2.xml"/><Relationship Id="rId5" Type="http://schemas.openxmlformats.org/officeDocument/2006/relationships/chart" Target="../charts/chart1.xml"/><Relationship Id="rId4" Type="http://schemas.openxmlformats.org/officeDocument/2006/relationships/hyperlink" Target="#'Check your Emissions &amp; Savings'!A1"/></Relationships>
</file>

<file path=xl/drawings/_rels/drawing2.xml.rels><?xml version="1.0" encoding="UTF-8" standalone="yes"?>
<Relationships xmlns="http://schemas.openxmlformats.org/package/2006/relationships"><Relationship Id="rId2" Type="http://schemas.openxmlformats.org/officeDocument/2006/relationships/image" Target="../media/image4.JPG"/><Relationship Id="rId1" Type="http://schemas.openxmlformats.org/officeDocument/2006/relationships/hyperlink" Target="https://onboarding.ecotricity.co.nz/" TargetMode="External"/></Relationships>
</file>

<file path=xl/drawings/_rels/drawing3.xml.rels><?xml version="1.0" encoding="UTF-8" standalone="yes"?>
<Relationships xmlns="http://schemas.openxmlformats.org/package/2006/relationships"><Relationship Id="rId3" Type="http://schemas.openxmlformats.org/officeDocument/2006/relationships/chart" Target="../charts/chart5.xml"/><Relationship Id="rId2" Type="http://schemas.openxmlformats.org/officeDocument/2006/relationships/chart" Target="../charts/chart4.xml"/><Relationship Id="rId1" Type="http://schemas.openxmlformats.org/officeDocument/2006/relationships/chart" Target="../charts/chart3.xml"/><Relationship Id="rId4" Type="http://schemas.openxmlformats.org/officeDocument/2006/relationships/image" Target="../media/image3.gif"/></Relationships>
</file>

<file path=xl/drawings/drawing1.xml><?xml version="1.0" encoding="utf-8"?>
<xdr:wsDr xmlns:xdr="http://schemas.openxmlformats.org/drawingml/2006/spreadsheetDrawing" xmlns:a="http://schemas.openxmlformats.org/drawingml/2006/main">
  <xdr:twoCellAnchor editAs="oneCell">
    <xdr:from>
      <xdr:col>1</xdr:col>
      <xdr:colOff>467537</xdr:colOff>
      <xdr:row>16</xdr:row>
      <xdr:rowOff>42852</xdr:rowOff>
    </xdr:from>
    <xdr:to>
      <xdr:col>2</xdr:col>
      <xdr:colOff>2319619</xdr:colOff>
      <xdr:row>23</xdr:row>
      <xdr:rowOff>106402</xdr:rowOff>
    </xdr:to>
    <xdr:pic>
      <xdr:nvPicPr>
        <xdr:cNvPr id="9" name="Picture 8">
          <a:hlinkClick xmlns:r="http://schemas.openxmlformats.org/officeDocument/2006/relationships" r:id="rId1"/>
          <a:extLst>
            <a:ext uri="{FF2B5EF4-FFF2-40B4-BE49-F238E27FC236}">
              <a16:creationId xmlns:a16="http://schemas.microsoft.com/office/drawing/2014/main" xmlns="" id="{00000000-0008-0000-0000-000009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263155" y="5040676"/>
          <a:ext cx="3006288" cy="1397050"/>
        </a:xfrm>
        <a:prstGeom prst="rect">
          <a:avLst/>
        </a:prstGeom>
      </xdr:spPr>
    </xdr:pic>
    <xdr:clientData/>
  </xdr:twoCellAnchor>
  <xdr:twoCellAnchor editAs="oneCell">
    <xdr:from>
      <xdr:col>1</xdr:col>
      <xdr:colOff>193685</xdr:colOff>
      <xdr:row>0</xdr:row>
      <xdr:rowOff>369235</xdr:rowOff>
    </xdr:from>
    <xdr:to>
      <xdr:col>2</xdr:col>
      <xdr:colOff>2879910</xdr:colOff>
      <xdr:row>10</xdr:row>
      <xdr:rowOff>11206</xdr:rowOff>
    </xdr:to>
    <xdr:pic>
      <xdr:nvPicPr>
        <xdr:cNvPr id="18" name="Picture 17">
          <a:extLst>
            <a:ext uri="{FF2B5EF4-FFF2-40B4-BE49-F238E27FC236}">
              <a16:creationId xmlns:a16="http://schemas.microsoft.com/office/drawing/2014/main" xmlns="" id="{00000000-0008-0000-0000-000012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1941803" y="369235"/>
          <a:ext cx="3840431" cy="2802030"/>
        </a:xfrm>
        <a:prstGeom prst="rect">
          <a:avLst/>
        </a:prstGeom>
      </xdr:spPr>
    </xdr:pic>
    <xdr:clientData/>
  </xdr:twoCellAnchor>
  <xdr:twoCellAnchor>
    <xdr:from>
      <xdr:col>4</xdr:col>
      <xdr:colOff>1516156</xdr:colOff>
      <xdr:row>17</xdr:row>
      <xdr:rowOff>25773</xdr:rowOff>
    </xdr:from>
    <xdr:to>
      <xdr:col>6</xdr:col>
      <xdr:colOff>438150</xdr:colOff>
      <xdr:row>21</xdr:row>
      <xdr:rowOff>33617</xdr:rowOff>
    </xdr:to>
    <xdr:sp macro="" textlink="">
      <xdr:nvSpPr>
        <xdr:cNvPr id="21" name="Rounded Rectangle 20">
          <a:hlinkClick xmlns:r="http://schemas.openxmlformats.org/officeDocument/2006/relationships" r:id="rId4"/>
          <a:extLst>
            <a:ext uri="{FF2B5EF4-FFF2-40B4-BE49-F238E27FC236}">
              <a16:creationId xmlns:a16="http://schemas.microsoft.com/office/drawing/2014/main" xmlns="" id="{00000000-0008-0000-0000-000015000000}"/>
            </a:ext>
          </a:extLst>
        </xdr:cNvPr>
        <xdr:cNvSpPr/>
      </xdr:nvSpPr>
      <xdr:spPr>
        <a:xfrm>
          <a:off x="7374031" y="5226423"/>
          <a:ext cx="2655794" cy="769844"/>
        </a:xfrm>
        <a:prstGeom prst="roundRect">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en-NZ" sz="1600" b="1"/>
            <a:t>Click Here to See More Detail on Your </a:t>
          </a:r>
          <a:r>
            <a:rPr lang="en-NZ" sz="1600" b="1" baseline="0"/>
            <a:t>Best Options</a:t>
          </a:r>
          <a:endParaRPr lang="en-NZ" sz="1600" b="1"/>
        </a:p>
      </xdr:txBody>
    </xdr:sp>
    <xdr:clientData/>
  </xdr:twoCellAnchor>
  <xdr:twoCellAnchor>
    <xdr:from>
      <xdr:col>8</xdr:col>
      <xdr:colOff>156882</xdr:colOff>
      <xdr:row>0</xdr:row>
      <xdr:rowOff>0</xdr:rowOff>
    </xdr:from>
    <xdr:to>
      <xdr:col>15</xdr:col>
      <xdr:colOff>91809</xdr:colOff>
      <xdr:row>9</xdr:row>
      <xdr:rowOff>246530</xdr:rowOff>
    </xdr:to>
    <xdr:graphicFrame macro="">
      <xdr:nvGraphicFramePr>
        <xdr:cNvPr id="8" name="Chart 7">
          <a:extLst>
            <a:ext uri="{FF2B5EF4-FFF2-40B4-BE49-F238E27FC236}">
              <a16:creationId xmlns:a16="http://schemas.microsoft.com/office/drawing/2014/main" xmlns="" id="{00000000-0008-0000-01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8</xdr:col>
      <xdr:colOff>369795</xdr:colOff>
      <xdr:row>9</xdr:row>
      <xdr:rowOff>246529</xdr:rowOff>
    </xdr:from>
    <xdr:to>
      <xdr:col>16</xdr:col>
      <xdr:colOff>353946</xdr:colOff>
      <xdr:row>24</xdr:row>
      <xdr:rowOff>33617</xdr:rowOff>
    </xdr:to>
    <xdr:graphicFrame macro="">
      <xdr:nvGraphicFramePr>
        <xdr:cNvPr id="10" name="Chart 9">
          <a:extLst>
            <a:ext uri="{FF2B5EF4-FFF2-40B4-BE49-F238E27FC236}">
              <a16:creationId xmlns:a16="http://schemas.microsoft.com/office/drawing/2014/main" xmlns="" id="{00000000-0008-0000-01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editAs="oneCell">
    <xdr:from>
      <xdr:col>11</xdr:col>
      <xdr:colOff>597274</xdr:colOff>
      <xdr:row>17</xdr:row>
      <xdr:rowOff>131109</xdr:rowOff>
    </xdr:from>
    <xdr:to>
      <xdr:col>12</xdr:col>
      <xdr:colOff>540124</xdr:colOff>
      <xdr:row>20</xdr:row>
      <xdr:rowOff>112059</xdr:rowOff>
    </xdr:to>
    <xdr:pic>
      <xdr:nvPicPr>
        <xdr:cNvPr id="11" name="Picture 10">
          <a:extLst>
            <a:ext uri="{FF2B5EF4-FFF2-40B4-BE49-F238E27FC236}">
              <a16:creationId xmlns:a16="http://schemas.microsoft.com/office/drawing/2014/main" xmlns="" id="{00000000-0008-0000-0100-000013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4494249" y="5331759"/>
          <a:ext cx="552450" cy="552450"/>
        </a:xfrm>
        <a:prstGeom prst="rect">
          <a:avLst/>
        </a:prstGeom>
      </xdr:spPr>
    </xdr:pic>
    <xdr:clientData/>
  </xdr:twoCellAnchor>
  <xdr:twoCellAnchor editAs="oneCell">
    <xdr:from>
      <xdr:col>13</xdr:col>
      <xdr:colOff>501465</xdr:colOff>
      <xdr:row>17</xdr:row>
      <xdr:rowOff>134471</xdr:rowOff>
    </xdr:from>
    <xdr:to>
      <xdr:col>14</xdr:col>
      <xdr:colOff>448797</xdr:colOff>
      <xdr:row>20</xdr:row>
      <xdr:rowOff>115421</xdr:rowOff>
    </xdr:to>
    <xdr:pic>
      <xdr:nvPicPr>
        <xdr:cNvPr id="12" name="Picture 11">
          <a:extLst>
            <a:ext uri="{FF2B5EF4-FFF2-40B4-BE49-F238E27FC236}">
              <a16:creationId xmlns:a16="http://schemas.microsoft.com/office/drawing/2014/main" xmlns="" id="{00000000-0008-0000-0100-000014000000}"/>
            </a:ext>
          </a:extLst>
        </xdr:cNvPr>
        <xdr:cNvPicPr>
          <a:picLocks noChangeAspect="1"/>
        </xdr:cNvPicPr>
      </xdr:nvPicPr>
      <xdr:blipFill>
        <a:blip xmlns:r="http://schemas.openxmlformats.org/officeDocument/2006/relationships" r:embed="rId7" cstate="print">
          <a:extLst>
            <a:ext uri="{28A0092B-C50C-407E-A947-70E740481C1C}">
              <a14:useLocalDpi xmlns:a14="http://schemas.microsoft.com/office/drawing/2010/main" val="0"/>
            </a:ext>
          </a:extLst>
        </a:blip>
        <a:stretch>
          <a:fillRect/>
        </a:stretch>
      </xdr:blipFill>
      <xdr:spPr>
        <a:xfrm>
          <a:off x="15617640" y="5335121"/>
          <a:ext cx="556932" cy="5524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7</xdr:col>
      <xdr:colOff>326175</xdr:colOff>
      <xdr:row>1</xdr:row>
      <xdr:rowOff>544284</xdr:rowOff>
    </xdr:from>
    <xdr:to>
      <xdr:col>11</xdr:col>
      <xdr:colOff>1441525</xdr:colOff>
      <xdr:row>5</xdr:row>
      <xdr:rowOff>13607</xdr:rowOff>
    </xdr:to>
    <xdr:pic>
      <xdr:nvPicPr>
        <xdr:cNvPr id="15" name="Picture 14">
          <a:hlinkClick xmlns:r="http://schemas.openxmlformats.org/officeDocument/2006/relationships" r:id="rId1"/>
          <a:extLst>
            <a:ext uri="{FF2B5EF4-FFF2-40B4-BE49-F238E27FC236}">
              <a16:creationId xmlns:a16="http://schemas.microsoft.com/office/drawing/2014/main" xmlns="" id="{00000000-0008-0000-0100-00000F000000}"/>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11742568" y="734784"/>
          <a:ext cx="8354350" cy="1905002"/>
        </a:xfrm>
        <a:prstGeom prst="rect">
          <a:avLst/>
        </a:prstGeom>
      </xdr:spPr>
    </xdr:pic>
    <xdr:clientData/>
  </xdr:twoCellAnchor>
  <xdr:twoCellAnchor>
    <xdr:from>
      <xdr:col>2</xdr:col>
      <xdr:colOff>2286000</xdr:colOff>
      <xdr:row>5</xdr:row>
      <xdr:rowOff>108856</xdr:rowOff>
    </xdr:from>
    <xdr:to>
      <xdr:col>3</xdr:col>
      <xdr:colOff>1497745</xdr:colOff>
      <xdr:row>13</xdr:row>
      <xdr:rowOff>312162</xdr:rowOff>
    </xdr:to>
    <xdr:sp macro="" textlink="">
      <xdr:nvSpPr>
        <xdr:cNvPr id="21" name="Down Arrow 20">
          <a:extLst>
            <a:ext uri="{FF2B5EF4-FFF2-40B4-BE49-F238E27FC236}">
              <a16:creationId xmlns:a16="http://schemas.microsoft.com/office/drawing/2014/main" xmlns="" id="{00000000-0008-0000-0100-000015000000}"/>
            </a:ext>
          </a:extLst>
        </xdr:cNvPr>
        <xdr:cNvSpPr/>
      </xdr:nvSpPr>
      <xdr:spPr>
        <a:xfrm>
          <a:off x="2803071" y="2735035"/>
          <a:ext cx="1592995" cy="1142198"/>
        </a:xfrm>
        <a:prstGeom prst="downArrow">
          <a:avLst/>
        </a:prstGeom>
        <a:solidFill>
          <a:srgbClr val="00B050"/>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n-NZ"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401171</xdr:colOff>
      <xdr:row>0</xdr:row>
      <xdr:rowOff>212913</xdr:rowOff>
    </xdr:from>
    <xdr:to>
      <xdr:col>11</xdr:col>
      <xdr:colOff>82923</xdr:colOff>
      <xdr:row>20</xdr:row>
      <xdr:rowOff>154642</xdr:rowOff>
    </xdr:to>
    <xdr:graphicFrame macro="">
      <xdr:nvGraphicFramePr>
        <xdr:cNvPr id="2" name="Chart 1">
          <a:extLst>
            <a:ext uri="{FF2B5EF4-FFF2-40B4-BE49-F238E27FC236}">
              <a16:creationId xmlns:a16="http://schemas.microsoft.com/office/drawing/2014/main" xmlns=""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6</xdr:col>
      <xdr:colOff>1392891</xdr:colOff>
      <xdr:row>20</xdr:row>
      <xdr:rowOff>274544</xdr:rowOff>
    </xdr:from>
    <xdr:to>
      <xdr:col>14</xdr:col>
      <xdr:colOff>36980</xdr:colOff>
      <xdr:row>45</xdr:row>
      <xdr:rowOff>123265</xdr:rowOff>
    </xdr:to>
    <xdr:graphicFrame macro="">
      <xdr:nvGraphicFramePr>
        <xdr:cNvPr id="5" name="Chart 4">
          <a:extLst>
            <a:ext uri="{FF2B5EF4-FFF2-40B4-BE49-F238E27FC236}">
              <a16:creationId xmlns:a16="http://schemas.microsoft.com/office/drawing/2014/main" xmlns="" id="{00000000-0008-0000-0200-000005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137834</xdr:colOff>
      <xdr:row>0</xdr:row>
      <xdr:rowOff>33618</xdr:rowOff>
    </xdr:from>
    <xdr:to>
      <xdr:col>6</xdr:col>
      <xdr:colOff>618005</xdr:colOff>
      <xdr:row>21</xdr:row>
      <xdr:rowOff>6163</xdr:rowOff>
    </xdr:to>
    <xdr:grpSp>
      <xdr:nvGrpSpPr>
        <xdr:cNvPr id="4" name="Group 3">
          <a:extLst>
            <a:ext uri="{FF2B5EF4-FFF2-40B4-BE49-F238E27FC236}">
              <a16:creationId xmlns:a16="http://schemas.microsoft.com/office/drawing/2014/main" xmlns="" id="{00000000-0008-0000-0200-000004000000}"/>
            </a:ext>
          </a:extLst>
        </xdr:cNvPr>
        <xdr:cNvGrpSpPr/>
      </xdr:nvGrpSpPr>
      <xdr:grpSpPr>
        <a:xfrm>
          <a:off x="137834" y="33618"/>
          <a:ext cx="8301877" cy="5384986"/>
          <a:chOff x="137827" y="507097"/>
          <a:chExt cx="8301877" cy="4596094"/>
        </a:xfrm>
      </xdr:grpSpPr>
      <xdr:graphicFrame macro="">
        <xdr:nvGraphicFramePr>
          <xdr:cNvPr id="6" name="Chart 5">
            <a:extLst>
              <a:ext uri="{FF2B5EF4-FFF2-40B4-BE49-F238E27FC236}">
                <a16:creationId xmlns:a16="http://schemas.microsoft.com/office/drawing/2014/main" xmlns="" id="{00000000-0008-0000-0200-000006000000}"/>
              </a:ext>
            </a:extLst>
          </xdr:cNvPr>
          <xdr:cNvGraphicFramePr/>
        </xdr:nvGraphicFramePr>
        <xdr:xfrm>
          <a:off x="137827" y="507097"/>
          <a:ext cx="8301877" cy="4596094"/>
        </xdr:xfrm>
        <a:graphic>
          <a:graphicData uri="http://schemas.openxmlformats.org/drawingml/2006/chart">
            <c:chart xmlns:c="http://schemas.openxmlformats.org/drawingml/2006/chart" xmlns:r="http://schemas.openxmlformats.org/officeDocument/2006/relationships" r:id="rId3"/>
          </a:graphicData>
        </a:graphic>
      </xdr:graphicFrame>
      <xdr:pic>
        <xdr:nvPicPr>
          <xdr:cNvPr id="3" name="Picture 2">
            <a:extLst>
              <a:ext uri="{FF2B5EF4-FFF2-40B4-BE49-F238E27FC236}">
                <a16:creationId xmlns:a16="http://schemas.microsoft.com/office/drawing/2014/main" xmlns="" id="{00000000-0008-0000-0200-000003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4761700" y="3252033"/>
            <a:ext cx="612322" cy="543159"/>
          </a:xfrm>
          <a:prstGeom prst="rect">
            <a:avLst/>
          </a:prstGeom>
        </xdr:spPr>
      </xdr:pic>
      <xdr:pic>
        <xdr:nvPicPr>
          <xdr:cNvPr id="7" name="Picture 6">
            <a:extLst>
              <a:ext uri="{FF2B5EF4-FFF2-40B4-BE49-F238E27FC236}">
                <a16:creationId xmlns:a16="http://schemas.microsoft.com/office/drawing/2014/main" xmlns="" id="{00000000-0008-0000-0200-000007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7672828" y="3258580"/>
            <a:ext cx="605118" cy="543159"/>
          </a:xfrm>
          <a:prstGeom prst="rect">
            <a:avLst/>
          </a:prstGeom>
        </xdr:spPr>
      </xdr:pic>
      <xdr:pic>
        <xdr:nvPicPr>
          <xdr:cNvPr id="8" name="Picture 7">
            <a:extLst>
              <a:ext uri="{FF2B5EF4-FFF2-40B4-BE49-F238E27FC236}">
                <a16:creationId xmlns:a16="http://schemas.microsoft.com/office/drawing/2014/main" xmlns="" id="{00000000-0008-0000-0200-000008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2431676" y="3244973"/>
            <a:ext cx="612322" cy="543159"/>
          </a:xfrm>
          <a:prstGeom prst="rect">
            <a:avLst/>
          </a:prstGeom>
        </xdr:spPr>
      </xdr:pic>
    </xdr:grpSp>
    <xdr:clientData/>
  </xdr:twoCellAnchor>
  <xdr:twoCellAnchor>
    <xdr:from>
      <xdr:col>8</xdr:col>
      <xdr:colOff>1667170</xdr:colOff>
      <xdr:row>25</xdr:row>
      <xdr:rowOff>96708</xdr:rowOff>
    </xdr:from>
    <xdr:to>
      <xdr:col>8</xdr:col>
      <xdr:colOff>2034668</xdr:colOff>
      <xdr:row>27</xdr:row>
      <xdr:rowOff>85502</xdr:rowOff>
    </xdr:to>
    <xdr:pic>
      <xdr:nvPicPr>
        <xdr:cNvPr id="9" name="Picture 8">
          <a:extLst>
            <a:ext uri="{FF2B5EF4-FFF2-40B4-BE49-F238E27FC236}">
              <a16:creationId xmlns:a16="http://schemas.microsoft.com/office/drawing/2014/main" xmlns="" id="{00000000-0008-0000-0200-000009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4027258" y="6271149"/>
          <a:ext cx="367498" cy="369794"/>
        </a:xfrm>
        <a:prstGeom prst="rect">
          <a:avLst/>
        </a:prstGeom>
      </xdr:spPr>
    </xdr:pic>
    <xdr:clientData/>
  </xdr:twoCellAnchor>
  <xdr:twoCellAnchor>
    <xdr:from>
      <xdr:col>13</xdr:col>
      <xdr:colOff>3417</xdr:colOff>
      <xdr:row>27</xdr:row>
      <xdr:rowOff>159285</xdr:rowOff>
    </xdr:from>
    <xdr:to>
      <xdr:col>13</xdr:col>
      <xdr:colOff>366592</xdr:colOff>
      <xdr:row>29</xdr:row>
      <xdr:rowOff>148079</xdr:rowOff>
    </xdr:to>
    <xdr:pic>
      <xdr:nvPicPr>
        <xdr:cNvPr id="10" name="Picture 9">
          <a:extLst>
            <a:ext uri="{FF2B5EF4-FFF2-40B4-BE49-F238E27FC236}">
              <a16:creationId xmlns:a16="http://schemas.microsoft.com/office/drawing/2014/main" xmlns="" id="{00000000-0008-0000-0200-00000A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6879476" y="6714726"/>
          <a:ext cx="363175" cy="369794"/>
        </a:xfrm>
        <a:prstGeom prst="rect">
          <a:avLst/>
        </a:prstGeom>
      </xdr:spPr>
    </xdr:pic>
    <xdr:clientData/>
  </xdr:twoCellAnchor>
  <xdr:twoCellAnchor>
    <xdr:from>
      <xdr:col>7</xdr:col>
      <xdr:colOff>805117</xdr:colOff>
      <xdr:row>35</xdr:row>
      <xdr:rowOff>112061</xdr:rowOff>
    </xdr:from>
    <xdr:to>
      <xdr:col>7</xdr:col>
      <xdr:colOff>1172615</xdr:colOff>
      <xdr:row>37</xdr:row>
      <xdr:rowOff>100855</xdr:rowOff>
    </xdr:to>
    <xdr:pic>
      <xdr:nvPicPr>
        <xdr:cNvPr id="11" name="Picture 10">
          <a:extLst>
            <a:ext uri="{FF2B5EF4-FFF2-40B4-BE49-F238E27FC236}">
              <a16:creationId xmlns:a16="http://schemas.microsoft.com/office/drawing/2014/main" xmlns="" id="{00000000-0008-0000-0200-00000B000000}"/>
            </a:ext>
          </a:extLst>
        </xdr:cNvPr>
        <xdr:cNvPicPr>
          <a:picLocks noChangeAspect="1"/>
        </xdr:cNvPicPr>
      </xdr:nvPicPr>
      <xdr:blipFill>
        <a:blip xmlns:r="http://schemas.openxmlformats.org/officeDocument/2006/relationships" r:embed="rId4" cstate="print">
          <a:extLst>
            <a:ext uri="{28A0092B-C50C-407E-A947-70E740481C1C}">
              <a14:useLocalDpi xmlns:a14="http://schemas.microsoft.com/office/drawing/2010/main" val="0"/>
            </a:ext>
          </a:extLst>
        </a:blip>
        <a:stretch>
          <a:fillRect/>
        </a:stretch>
      </xdr:blipFill>
      <xdr:spPr>
        <a:xfrm>
          <a:off x="11719646" y="8191502"/>
          <a:ext cx="367498" cy="36979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onboarding.ecotricity.co.nz/"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B1:G24"/>
  <sheetViews>
    <sheetView showGridLines="0" tabSelected="1" zoomScale="85" zoomScaleNormal="85" workbookViewId="0">
      <selection activeCell="F5" sqref="F5"/>
    </sheetView>
  </sheetViews>
  <sheetFormatPr defaultRowHeight="15" x14ac:dyDescent="0.25"/>
  <cols>
    <col min="1" max="1" width="11.85546875" style="134" customWidth="1"/>
    <col min="2" max="2" width="17.28515625" style="133" customWidth="1"/>
    <col min="3" max="3" width="45" style="133" customWidth="1"/>
    <col min="4" max="4" width="13.7109375" style="133" customWidth="1"/>
    <col min="5" max="7" width="28" style="133" customWidth="1"/>
    <col min="8" max="16384" width="9.140625" style="134"/>
  </cols>
  <sheetData>
    <row r="1" spans="2:7" ht="33.75" customHeight="1" thickBot="1" x14ac:dyDescent="0.3"/>
    <row r="2" spans="2:7" ht="28.5" x14ac:dyDescent="0.25">
      <c r="B2" s="145"/>
      <c r="C2" s="146"/>
      <c r="E2" s="148" t="s">
        <v>72</v>
      </c>
      <c r="F2" s="149"/>
      <c r="G2" s="150"/>
    </row>
    <row r="3" spans="2:7" ht="13.5" customHeight="1" x14ac:dyDescent="0.25">
      <c r="B3" s="146"/>
      <c r="C3" s="146"/>
      <c r="E3" s="151" t="s">
        <v>40</v>
      </c>
      <c r="F3" s="152"/>
      <c r="G3" s="153"/>
    </row>
    <row r="4" spans="2:7" ht="25.5" customHeight="1" x14ac:dyDescent="0.25">
      <c r="B4" s="146"/>
      <c r="C4" s="146"/>
      <c r="E4" s="135"/>
      <c r="F4" s="88" t="s">
        <v>1</v>
      </c>
      <c r="G4" s="136" t="s">
        <v>12</v>
      </c>
    </row>
    <row r="5" spans="2:7" ht="24.75" customHeight="1" x14ac:dyDescent="0.25">
      <c r="B5" s="147"/>
      <c r="C5" s="147"/>
      <c r="E5" s="137" t="s">
        <v>20</v>
      </c>
      <c r="F5" s="124">
        <v>660</v>
      </c>
      <c r="G5" s="125">
        <v>600</v>
      </c>
    </row>
    <row r="6" spans="2:7" ht="24.75" customHeight="1" x14ac:dyDescent="0.25">
      <c r="E6" s="137" t="s">
        <v>17</v>
      </c>
      <c r="F6" s="126">
        <v>30</v>
      </c>
      <c r="G6" s="127">
        <v>30</v>
      </c>
    </row>
    <row r="7" spans="2:7" ht="24.75" customHeight="1" x14ac:dyDescent="0.25">
      <c r="E7" s="137" t="s">
        <v>63</v>
      </c>
      <c r="F7" s="128">
        <v>150</v>
      </c>
      <c r="G7" s="129">
        <v>105</v>
      </c>
    </row>
    <row r="8" spans="2:7" ht="24.75" customHeight="1" x14ac:dyDescent="0.25">
      <c r="E8" s="137" t="s">
        <v>18</v>
      </c>
      <c r="F8" s="128">
        <v>18</v>
      </c>
      <c r="G8" s="129">
        <v>7.5</v>
      </c>
    </row>
    <row r="9" spans="2:7" ht="24.75" customHeight="1" x14ac:dyDescent="0.25">
      <c r="E9" s="137" t="s">
        <v>21</v>
      </c>
      <c r="F9" s="42" t="s">
        <v>64</v>
      </c>
      <c r="G9" s="130" t="str">
        <f>F9</f>
        <v>no</v>
      </c>
    </row>
    <row r="10" spans="2:7" ht="24.75" customHeight="1" thickBot="1" x14ac:dyDescent="0.3">
      <c r="E10" s="138" t="s">
        <v>19</v>
      </c>
      <c r="F10" s="131">
        <v>0.15</v>
      </c>
      <c r="G10" s="132">
        <v>0.15</v>
      </c>
    </row>
    <row r="12" spans="2:7" ht="24.75" customHeight="1" thickBot="1" x14ac:dyDescent="0.3"/>
    <row r="13" spans="2:7" ht="28.5" x14ac:dyDescent="0.25">
      <c r="B13" s="142" t="s">
        <v>67</v>
      </c>
      <c r="C13" s="143"/>
      <c r="E13" s="154" t="s">
        <v>68</v>
      </c>
      <c r="F13" s="155"/>
      <c r="G13" s="156"/>
    </row>
    <row r="14" spans="2:7" s="140" customFormat="1" ht="30.75" customHeight="1" x14ac:dyDescent="0.25">
      <c r="B14" s="143"/>
      <c r="C14" s="143"/>
      <c r="D14" s="139"/>
      <c r="E14" s="87" t="s">
        <v>0</v>
      </c>
      <c r="F14" s="88" t="s">
        <v>2</v>
      </c>
      <c r="G14" s="89" t="s">
        <v>3</v>
      </c>
    </row>
    <row r="15" spans="2:7" s="140" customFormat="1" ht="30.75" customHeight="1" thickBot="1" x14ac:dyDescent="0.3">
      <c r="B15" s="143"/>
      <c r="C15" s="143"/>
      <c r="D15" s="139"/>
      <c r="E15" s="84" t="s">
        <v>5</v>
      </c>
      <c r="F15" s="85" t="s">
        <v>11</v>
      </c>
      <c r="G15" s="86" t="s">
        <v>7</v>
      </c>
    </row>
    <row r="16" spans="2:7" x14ac:dyDescent="0.25">
      <c r="B16" s="144"/>
      <c r="C16" s="144"/>
    </row>
    <row r="18" spans="2:7" x14ac:dyDescent="0.25">
      <c r="F18" s="134"/>
      <c r="G18" s="134"/>
    </row>
    <row r="19" spans="2:7" x14ac:dyDescent="0.25">
      <c r="D19" s="141"/>
    </row>
    <row r="20" spans="2:7" x14ac:dyDescent="0.25">
      <c r="D20" s="141"/>
    </row>
    <row r="21" spans="2:7" x14ac:dyDescent="0.25">
      <c r="B21" s="141"/>
      <c r="C21" s="141"/>
      <c r="D21" s="141"/>
    </row>
    <row r="22" spans="2:7" x14ac:dyDescent="0.25">
      <c r="B22" s="141"/>
      <c r="C22" s="141"/>
      <c r="D22" s="141"/>
    </row>
    <row r="23" spans="2:7" x14ac:dyDescent="0.25">
      <c r="B23" s="141"/>
      <c r="C23" s="141"/>
      <c r="D23" s="141"/>
    </row>
    <row r="24" spans="2:7" x14ac:dyDescent="0.25">
      <c r="B24" s="141"/>
      <c r="C24" s="141"/>
      <c r="D24" s="141"/>
    </row>
  </sheetData>
  <mergeCells count="5">
    <mergeCell ref="B13:C16"/>
    <mergeCell ref="B2:C5"/>
    <mergeCell ref="E2:G2"/>
    <mergeCell ref="E3:G3"/>
    <mergeCell ref="E13:G13"/>
  </mergeCells>
  <conditionalFormatting sqref="G6:G10">
    <cfRule type="cellIs" dxfId="6" priority="8" operator="equal">
      <formula>0</formula>
    </cfRule>
  </conditionalFormatting>
  <conditionalFormatting sqref="E15:G15">
    <cfRule type="containsText" dxfId="5" priority="5" operator="containsText" text="Electric">
      <formula>NOT(ISERROR(SEARCH("Electric",E15)))</formula>
    </cfRule>
    <cfRule type="containsText" dxfId="4" priority="2" operator="containsText" text="Electric">
      <formula>NOT(ISERROR(SEARCH("Electric",E15)))</formula>
    </cfRule>
  </conditionalFormatting>
  <conditionalFormatting sqref="G5">
    <cfRule type="cellIs" dxfId="3" priority="1" operator="equal">
      <formula>0</formula>
    </cfRule>
  </conditionalFormatting>
  <dataValidations count="1">
    <dataValidation type="list" allowBlank="1" showInputMessage="1" showErrorMessage="1" sqref="F9:G9">
      <formula1>"yes,no"</formula1>
    </dataValidation>
  </dataValidations>
  <pageMargins left="0.7" right="0.7" top="0.75" bottom="0.75" header="0.3" footer="0.3"/>
  <pageSetup paperSize="9" orientation="portrait" horizontalDpi="0" verticalDpi="0" r:id="rId1"/>
  <ignoredErrors>
    <ignoredError sqref="G9" unlockedFormula="1"/>
  </ignoredErrors>
  <drawing r:id="rId2"/>
  <extLst>
    <ext xmlns:x14="http://schemas.microsoft.com/office/spreadsheetml/2009/9/main" uri="{CCE6A557-97BC-4b89-ADB6-D9C93CAAB3DF}">
      <x14:dataValidations xmlns:xm="http://schemas.microsoft.com/office/excel/2006/main" count="3">
        <x14:dataValidation type="list" allowBlank="1" showInputMessage="1" showErrorMessage="1">
          <x14:formula1>
            <xm:f>'NZ Average Appliance Emissions'!$B$17:$B$21</xm:f>
          </x14:formula1>
          <xm:sqref>G15</xm:sqref>
        </x14:dataValidation>
        <x14:dataValidation type="list" allowBlank="1" showInputMessage="1" showErrorMessage="1">
          <x14:formula1>
            <xm:f>'NZ Average Appliance Emissions'!$B$9:$B$11</xm:f>
          </x14:formula1>
          <xm:sqref>E15</xm:sqref>
        </x14:dataValidation>
        <x14:dataValidation type="list" allowBlank="1" showInputMessage="1" showErrorMessage="1">
          <x14:formula1>
            <xm:f>'NZ Average Appliance Emissions'!$B$13:$B$15</xm:f>
          </x14:formula1>
          <xm:sqref>F15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N44"/>
  <sheetViews>
    <sheetView showGridLines="0" zoomScale="70" zoomScaleNormal="70" workbookViewId="0">
      <selection activeCell="B37" sqref="B37"/>
    </sheetView>
  </sheetViews>
  <sheetFormatPr defaultRowHeight="15" x14ac:dyDescent="0.25"/>
  <cols>
    <col min="1" max="1" width="3.5703125" style="10" customWidth="1"/>
    <col min="2" max="2" width="4.140625" style="10" customWidth="1"/>
    <col min="3" max="3" width="35.7109375" style="10" customWidth="1"/>
    <col min="4" max="4" width="33.28515625" style="10" customWidth="1"/>
    <col min="5" max="5" width="25.42578125" style="10" customWidth="1"/>
    <col min="6" max="6" width="27.140625" style="10" customWidth="1"/>
    <col min="7" max="7" width="41.85546875" style="10" customWidth="1"/>
    <col min="8" max="8" width="25.42578125" style="10" customWidth="1"/>
    <col min="9" max="9" width="34" style="10" customWidth="1"/>
    <col min="10" max="10" width="37.28515625" style="10" customWidth="1"/>
    <col min="11" max="11" width="11.5703125" style="10" customWidth="1"/>
    <col min="12" max="12" width="28.140625" style="12" bestFit="1" customWidth="1"/>
    <col min="13" max="13" width="42.42578125" style="10" customWidth="1"/>
    <col min="14" max="14" width="9" style="10" bestFit="1" customWidth="1"/>
    <col min="15" max="15" width="21.5703125" style="10" bestFit="1" customWidth="1"/>
    <col min="16" max="16" width="11.5703125" style="10" bestFit="1" customWidth="1"/>
    <col min="17" max="17" width="14.42578125" style="10" bestFit="1" customWidth="1"/>
    <col min="18" max="16384" width="9.140625" style="10"/>
  </cols>
  <sheetData>
    <row r="2" spans="3:14" ht="43.5" customHeight="1" thickBot="1" x14ac:dyDescent="0.3">
      <c r="H2" s="54"/>
      <c r="I2" s="54"/>
      <c r="J2" s="54"/>
      <c r="K2" s="54"/>
      <c r="L2" s="82"/>
      <c r="M2" s="54"/>
      <c r="N2" s="54"/>
    </row>
    <row r="3" spans="3:14" ht="37.5" customHeight="1" x14ac:dyDescent="0.25">
      <c r="C3" s="158" t="s">
        <v>66</v>
      </c>
      <c r="D3" s="159"/>
      <c r="E3" s="159"/>
      <c r="F3" s="159"/>
      <c r="G3" s="160"/>
      <c r="H3" s="54"/>
      <c r="I3" s="54"/>
      <c r="J3" s="55" t="s">
        <v>69</v>
      </c>
      <c r="K3" s="55" t="s">
        <v>70</v>
      </c>
      <c r="L3" s="55" t="s">
        <v>71</v>
      </c>
      <c r="M3" s="54"/>
      <c r="N3" s="54"/>
    </row>
    <row r="4" spans="3:14" s="68" customFormat="1" ht="60.75" customHeight="1" x14ac:dyDescent="0.25">
      <c r="C4" s="65" t="s">
        <v>74</v>
      </c>
      <c r="D4" s="41">
        <f>(I23-I28)*5</f>
        <v>4757.1143901098903</v>
      </c>
      <c r="E4" s="66" t="s">
        <v>22</v>
      </c>
      <c r="F4" s="43">
        <f>(J23-J28)*5</f>
        <v>7415.8921794871803</v>
      </c>
      <c r="G4" s="67" t="s">
        <v>55</v>
      </c>
      <c r="H4" s="54"/>
      <c r="I4" s="56" t="s">
        <v>48</v>
      </c>
      <c r="J4" s="57">
        <f>D4</f>
        <v>4757.1143901098903</v>
      </c>
      <c r="K4" s="58"/>
      <c r="L4" s="59"/>
      <c r="M4" s="54"/>
      <c r="N4" s="54"/>
    </row>
    <row r="5" spans="3:14" s="68" customFormat="1" ht="49.5" customHeight="1" thickBot="1" x14ac:dyDescent="0.3">
      <c r="C5" s="71"/>
      <c r="D5" s="72"/>
      <c r="E5" s="73" t="s">
        <v>53</v>
      </c>
      <c r="F5" s="44">
        <f>K5</f>
        <v>3934.7000000000003</v>
      </c>
      <c r="G5" s="74" t="s">
        <v>54</v>
      </c>
      <c r="H5" s="54"/>
      <c r="I5" s="60" t="s">
        <v>49</v>
      </c>
      <c r="J5" s="61">
        <f>F4</f>
        <v>7415.8921794871803</v>
      </c>
      <c r="K5" s="61">
        <f>(J23-J24)*5</f>
        <v>3934.7000000000003</v>
      </c>
      <c r="L5" s="61">
        <f>J23*5</f>
        <v>11234.7</v>
      </c>
      <c r="M5" s="62"/>
      <c r="N5" s="54"/>
    </row>
    <row r="6" spans="3:14" s="68" customFormat="1" ht="23.25" customHeight="1" x14ac:dyDescent="0.25">
      <c r="H6" s="54"/>
      <c r="I6" s="63"/>
      <c r="J6" s="56"/>
      <c r="K6" s="58"/>
      <c r="L6" s="58"/>
      <c r="M6" s="54"/>
      <c r="N6" s="54"/>
    </row>
    <row r="7" spans="3:14" s="68" customFormat="1" ht="23.25" hidden="1" customHeight="1" x14ac:dyDescent="0.25">
      <c r="H7" s="54"/>
      <c r="I7" s="63"/>
      <c r="J7" s="60"/>
      <c r="K7" s="64"/>
      <c r="L7" s="62"/>
      <c r="M7" s="62"/>
      <c r="N7" s="54"/>
    </row>
    <row r="8" spans="3:14" s="68" customFormat="1" ht="23.25" hidden="1" customHeight="1" x14ac:dyDescent="0.25">
      <c r="H8" s="83"/>
      <c r="I8" s="63"/>
      <c r="J8" s="54"/>
      <c r="K8" s="54"/>
      <c r="L8" s="82"/>
      <c r="M8" s="54"/>
      <c r="N8" s="54"/>
    </row>
    <row r="9" spans="3:14" s="68" customFormat="1" ht="25.5" hidden="1" customHeight="1" x14ac:dyDescent="0.25">
      <c r="H9" s="83"/>
      <c r="I9" s="54"/>
      <c r="J9" s="56"/>
      <c r="K9" s="54"/>
      <c r="L9" s="82"/>
      <c r="M9" s="54"/>
      <c r="N9" s="54"/>
    </row>
    <row r="10" spans="3:14" s="68" customFormat="1" ht="25.5" hidden="1" customHeight="1" x14ac:dyDescent="0.25">
      <c r="I10" s="76"/>
      <c r="J10" s="75"/>
      <c r="L10" s="77"/>
    </row>
    <row r="11" spans="3:14" s="68" customFormat="1" ht="25.5" hidden="1" customHeight="1" x14ac:dyDescent="0.25">
      <c r="I11" s="76"/>
      <c r="J11" s="69"/>
      <c r="K11" s="70"/>
      <c r="L11" s="77"/>
    </row>
    <row r="12" spans="3:14" s="68" customFormat="1" ht="25.5" hidden="1" customHeight="1" x14ac:dyDescent="0.25">
      <c r="I12" s="76"/>
      <c r="J12" s="75"/>
      <c r="K12" s="70"/>
      <c r="L12" s="77"/>
    </row>
    <row r="13" spans="3:14" s="68" customFormat="1" ht="25.5" customHeight="1" x14ac:dyDescent="0.25">
      <c r="I13" s="78"/>
      <c r="J13" s="69"/>
      <c r="K13" s="70"/>
      <c r="L13" s="77"/>
    </row>
    <row r="14" spans="3:14" s="68" customFormat="1" ht="25.5" customHeight="1" x14ac:dyDescent="0.45">
      <c r="L14" s="77"/>
      <c r="N14" s="79"/>
    </row>
    <row r="15" spans="3:14" s="68" customFormat="1" ht="5.25" customHeight="1" thickBot="1" x14ac:dyDescent="0.3">
      <c r="L15" s="77"/>
    </row>
    <row r="16" spans="3:14" s="68" customFormat="1" ht="37.5" customHeight="1" x14ac:dyDescent="0.25">
      <c r="C16" s="161" t="s">
        <v>65</v>
      </c>
      <c r="D16" s="162"/>
      <c r="E16" s="162"/>
      <c r="F16" s="162"/>
      <c r="G16" s="162"/>
      <c r="H16" s="80"/>
      <c r="I16" s="80"/>
      <c r="J16" s="81"/>
    </row>
    <row r="17" spans="3:12" ht="26.25" x14ac:dyDescent="0.25">
      <c r="C17" s="22" t="s">
        <v>23</v>
      </c>
      <c r="D17" s="16"/>
      <c r="E17" s="16"/>
      <c r="F17" s="16"/>
      <c r="G17" s="16"/>
      <c r="H17" s="16"/>
      <c r="I17" s="16"/>
      <c r="J17" s="28"/>
      <c r="L17" s="10"/>
    </row>
    <row r="18" spans="3:12" s="40" customFormat="1" ht="43.5" customHeight="1" x14ac:dyDescent="0.4">
      <c r="C18" s="51"/>
      <c r="D18" s="53" t="s">
        <v>0</v>
      </c>
      <c r="E18" s="53" t="s">
        <v>2</v>
      </c>
      <c r="F18" s="53" t="s">
        <v>3</v>
      </c>
      <c r="G18" s="49" t="s">
        <v>42</v>
      </c>
      <c r="H18" s="50" t="s">
        <v>26</v>
      </c>
      <c r="I18" s="50" t="s">
        <v>43</v>
      </c>
      <c r="J18" s="52" t="s">
        <v>44</v>
      </c>
    </row>
    <row r="19" spans="3:12" s="96" customFormat="1" ht="15.75" x14ac:dyDescent="0.25">
      <c r="C19" s="90" t="s">
        <v>41</v>
      </c>
      <c r="D19" s="113" t="str">
        <f>'Enter Your Current Usage'!E15</f>
        <v>Gas Stove Top</v>
      </c>
      <c r="E19" s="113" t="str">
        <f>'Enter Your Current Usage'!F15</f>
        <v>Gas Heater</v>
      </c>
      <c r="F19" s="113" t="str">
        <f>'Enter Your Current Usage'!G15</f>
        <v>Electric Hot Water Cylinder</v>
      </c>
      <c r="G19" s="113"/>
      <c r="H19" s="113"/>
      <c r="I19" s="114"/>
      <c r="J19" s="115"/>
    </row>
    <row r="20" spans="3:12" s="96" customFormat="1" ht="15.75" x14ac:dyDescent="0.25">
      <c r="C20" s="90" t="s">
        <v>8</v>
      </c>
      <c r="D20" s="116">
        <f>VLOOKUP(D19,APPLIANCE_EFFICIENCY,2,FALSE)</f>
        <v>0.4</v>
      </c>
      <c r="E20" s="116">
        <f>VLOOKUP(E19,APPLIANCE_EFFICIENCY,2,FALSE)</f>
        <v>0.85</v>
      </c>
      <c r="F20" s="116">
        <f>VLOOKUP(F19,APPLIANCE_EFFICIENCY,2,FALSE)</f>
        <v>0.85</v>
      </c>
      <c r="G20" s="117"/>
      <c r="H20" s="117"/>
      <c r="I20" s="118"/>
      <c r="J20" s="119"/>
    </row>
    <row r="21" spans="3:12" s="96" customFormat="1" ht="15.75" x14ac:dyDescent="0.25">
      <c r="C21" s="90" t="s">
        <v>24</v>
      </c>
      <c r="D21" s="91">
        <f>(IF(LEFT('Enter Your Current Usage'!E$15,3)="gas",'Enter Your Current Usage'!$G$5*VLOOKUP('Enter Your Current Usage'!E$14,HOME_CONSUMPTION,2,FALSE)/'NZ Average Appliance Emissions'!$C$6,0))*(365/'Enter Your Current Usage'!G6)</f>
        <v>1460</v>
      </c>
      <c r="E21" s="91">
        <f>IF(LEFT('Enter Your Current Usage'!F$15,3)="gas",'Enter Your Current Usage'!$G$5*VLOOKUP('Enter Your Current Usage'!F$14,HOME_CONSUMPTION,2,FALSE)/'NZ Average Appliance Emissions'!$C$6,0)*(365/'Enter Your Current Usage'!G6)</f>
        <v>5840</v>
      </c>
      <c r="F21" s="91">
        <f>IF(LEFT('Enter Your Current Usage'!G$15,3)="gas",'Enter Your Current Usage'!$G$5*VLOOKUP('Enter Your Current Usage'!G$14,HOME_CONSUMPTION,2,FALSE)/'NZ Average Appliance Emissions'!$C$6,0)*(365/'Enter Your Current Usage'!G6)</f>
        <v>0</v>
      </c>
      <c r="G21" s="92">
        <v>0</v>
      </c>
      <c r="H21" s="93">
        <f>SUM(D21:G21)</f>
        <v>7300</v>
      </c>
      <c r="I21" s="94">
        <f>IF(H21&gt;0,((365*'Enter Your Current Usage'!G7+'Enter Your Current Usage'!G8*H21)/100)*(1-'Enter Your Current Usage'!G10),0)*IF('Enter Your Current Usage'!G9="YES",1,1.15)</f>
        <v>909.8081249999999</v>
      </c>
      <c r="J21" s="95">
        <f>H21*0.2</f>
        <v>1460</v>
      </c>
    </row>
    <row r="22" spans="3:12" s="96" customFormat="1" ht="15.75" x14ac:dyDescent="0.25">
      <c r="C22" s="90" t="s">
        <v>25</v>
      </c>
      <c r="D22" s="91">
        <f>IF(NOT(LEFT('Enter Your Current Usage'!E$15,3)="gas"),'Enter Your Current Usage'!$F$5*VLOOKUP('Enter Your Current Usage'!E$14,HOME_CONSUMPTION,3,FALSE)/'NZ Average Appliance Emissions'!$D$6,0)*(365/'Enter Your Current Usage'!F6)</f>
        <v>0</v>
      </c>
      <c r="E22" s="91">
        <f>IF(NOT(LEFT('Enter Your Current Usage'!F$15,3)="gas"),'Enter Your Current Usage'!$F$5*VLOOKUP('Enter Your Current Usage'!F$14,HOME_CONSUMPTION,3,FALSE)/'NZ Average Appliance Emissions'!$D$6,0)*(365/'Enter Your Current Usage'!F6)</f>
        <v>0</v>
      </c>
      <c r="F22" s="91">
        <f>IF(NOT(LEFT('Enter Your Current Usage'!G$15,3)="gas"),'Enter Your Current Usage'!$F$5*VLOOKUP('Enter Your Current Usage'!G$14,HOME_CONSUMPTION,3,FALSE)/'NZ Average Appliance Emissions'!$D$6,0)*(365/'Enter Your Current Usage'!F6)</f>
        <v>3829.6923076923076</v>
      </c>
      <c r="G22" s="92">
        <f>IF(NOT(LEFT(G19,3)="gas"),'Enter Your Current Usage'!$F$5*VLOOKUP(G$18,HOME_CONSUMPTION,3,FALSE)/'NZ Average Appliance Emissions'!$D$6,0)*(365/'Enter Your Current Usage'!F6)</f>
        <v>4200.3076923076924</v>
      </c>
      <c r="H22" s="93">
        <f>SUM(D22:G22)</f>
        <v>8030</v>
      </c>
      <c r="I22" s="94">
        <f>((365*'Enter Your Current Usage'!$F$7+'Enter Your Current Usage'!$F$8*H22)/100)*(1-'Enter Your Current Usage'!$F$10)*IF('Enter Your Current Usage'!F9="YES",1,1.15)</f>
        <v>1948.0597500000001</v>
      </c>
      <c r="J22" s="97">
        <f>H22*0.098</f>
        <v>786.94</v>
      </c>
    </row>
    <row r="23" spans="3:12" s="96" customFormat="1" ht="15.75" x14ac:dyDescent="0.25">
      <c r="C23" s="90"/>
      <c r="D23" s="91"/>
      <c r="E23" s="91"/>
      <c r="F23" s="91"/>
      <c r="G23" s="92"/>
      <c r="H23" s="120">
        <f>H22+H21</f>
        <v>15330</v>
      </c>
      <c r="I23" s="121">
        <f>I22+I21</f>
        <v>2857.8678749999999</v>
      </c>
      <c r="J23" s="122">
        <f>J22+J21</f>
        <v>2246.94</v>
      </c>
    </row>
    <row r="24" spans="3:12" s="96" customFormat="1" ht="15.75" x14ac:dyDescent="0.25">
      <c r="C24" s="90"/>
      <c r="D24" s="91"/>
      <c r="E24" s="91"/>
      <c r="F24" s="91"/>
      <c r="G24" s="92"/>
      <c r="H24" s="120"/>
      <c r="I24" s="121"/>
      <c r="J24" s="123">
        <f>J23-J22</f>
        <v>1460</v>
      </c>
    </row>
    <row r="25" spans="3:12" ht="26.25" x14ac:dyDescent="0.4">
      <c r="C25" s="23" t="s">
        <v>29</v>
      </c>
      <c r="D25" s="17"/>
      <c r="E25" s="17"/>
      <c r="F25" s="17"/>
      <c r="G25" s="17"/>
      <c r="H25" s="18"/>
      <c r="I25" s="19"/>
      <c r="J25" s="24"/>
      <c r="L25" s="10"/>
    </row>
    <row r="26" spans="3:12" s="96" customFormat="1" ht="15.75" x14ac:dyDescent="0.25">
      <c r="C26" s="98" t="s">
        <v>41</v>
      </c>
      <c r="D26" s="99" t="s">
        <v>27</v>
      </c>
      <c r="E26" s="99" t="s">
        <v>10</v>
      </c>
      <c r="F26" s="99" t="s">
        <v>30</v>
      </c>
      <c r="G26" s="100"/>
      <c r="H26" s="101"/>
      <c r="I26" s="102"/>
      <c r="J26" s="103"/>
    </row>
    <row r="27" spans="3:12" s="96" customFormat="1" ht="15.75" x14ac:dyDescent="0.25">
      <c r="C27" s="98" t="s">
        <v>8</v>
      </c>
      <c r="D27" s="104">
        <f>VLOOKUP(D26,APPLIANCE_EFFICIENCY,2,FALSE)</f>
        <v>0.84</v>
      </c>
      <c r="E27" s="104">
        <f>VLOOKUP(E26,APPLIANCE_EFFICIENCY,2,FALSE)</f>
        <v>3.5</v>
      </c>
      <c r="F27" s="104">
        <f>VLOOKUP(F26,APPLIANCE_EFFICIENCY,2,FALSE)</f>
        <v>2.2000000000000002</v>
      </c>
      <c r="G27" s="100"/>
      <c r="H27" s="101"/>
      <c r="I27" s="102"/>
      <c r="J27" s="103"/>
    </row>
    <row r="28" spans="3:12" s="96" customFormat="1" ht="15.75" x14ac:dyDescent="0.25">
      <c r="C28" s="98" t="s">
        <v>25</v>
      </c>
      <c r="D28" s="105">
        <f>D20/D27*SUM(D21:D22)</f>
        <v>695.2380952380953</v>
      </c>
      <c r="E28" s="105">
        <f>E20/E27*SUM(E21:E22)</f>
        <v>1418.2857142857142</v>
      </c>
      <c r="F28" s="105">
        <f>F20/F27*SUM(F21:F22)</f>
        <v>1479.653846153846</v>
      </c>
      <c r="G28" s="105">
        <f>SUM(G21:G22)</f>
        <v>4200.3076923076924</v>
      </c>
      <c r="H28" s="106">
        <f>SUM(D28:G28)</f>
        <v>7793.4853479853482</v>
      </c>
      <c r="I28" s="107">
        <f>((365*'Enter Your Current Usage'!$F$7+'Enter Your Current Usage'!$F$8*H28)/100)*(1-'Enter Your Current Usage'!$F$10)*IF('Enter Your Current Usage'!F9="YES",1,1.15)</f>
        <v>1906.4449969780219</v>
      </c>
      <c r="J28" s="108">
        <f>H28*0.098</f>
        <v>763.76156410256419</v>
      </c>
    </row>
    <row r="29" spans="3:12" s="96" customFormat="1" ht="15.75" x14ac:dyDescent="0.25">
      <c r="C29" s="98" t="s">
        <v>28</v>
      </c>
      <c r="D29" s="109">
        <f>IFERROR((D21*'Enter Your Current Usage'!$G$8+IF(D21&gt;0,'Enter Your Current Usage'!$G$7*365/COUNTIF($D$21:$G$21,"&gt;0"),0))*(1-'Enter Your Current Usage'!$G$10)*IF('Enter Your Current Usage'!$G$9="YES",1,1.15),0)/100+IFERROR(D22*'Enter Your Current Usage'!$F$8*(1-'Enter Your Current Usage'!$F$10)*IF('Enter Your Current Usage'!$F$9="YES",1,1.15),0)/100-IFERROR(D28*'Enter Your Current Usage'!$F$8*(1-'Enter Your Current Usage'!$F$10)*IF('Enter Your Current Usage'!$F$9="YES",1,1.15),0)/100</f>
        <v>172.0225446428571</v>
      </c>
      <c r="E29" s="109">
        <f>IFERROR((E21*'Enter Your Current Usage'!$G$8+IF(E21&gt;0,'Enter Your Current Usage'!$G$7*365/COUNTIF($D$21:$G$21,"&gt;0"),0))*(1-'Enter Your Current Usage'!$G$10)*IF('Enter Your Current Usage'!$G$9="YES",1,1.15),0)/100+IFERROR(E22*'Enter Your Current Usage'!$F$8*(1-'Enter Your Current Usage'!$F$10)*IF('Enter Your Current Usage'!$F$9="YES",1,1.15),0)/100-IFERROR(E28*'Enter Your Current Usage'!$F$8*(1-'Enter Your Current Usage'!$F$10)*IF('Enter Your Current Usage'!$F$9="YES",1,1.15),0)/100</f>
        <v>365.91106607142859</v>
      </c>
      <c r="F29" s="109">
        <f>IFERROR((F21*'Enter Your Current Usage'!$G$8+IF(F21&gt;0,'Enter Your Current Usage'!$G$7*365/COUNTIF($D$21:$G$21,"&gt;0"),0))*(1-'Enter Your Current Usage'!$G$10)*IF('Enter Your Current Usage'!$G$9="YES",1,1.15),0)/100+IFERROR(F22*'Enter Your Current Usage'!$F$8*(1-'Enter Your Current Usage'!$F$10)*IF('Enter Your Current Usage'!$F$9="YES",1,1.15),0)/100-IFERROR(F28*'Enter Your Current Usage'!$F$8*(1-'Enter Your Current Usage'!$F$10)*IF('Enter Your Current Usage'!$F$9="YES",1,1.15),0)/100</f>
        <v>413.48926730769222</v>
      </c>
      <c r="G29" s="109">
        <f>IFERROR((G21*'Enter Your Current Usage'!$G$8+IF(G21&gt;0,'Enter Your Current Usage'!$G$7*365/COUNTIF($D$21:$G$21,"&gt;0"),0))*(1-'Enter Your Current Usage'!$G$10)*IF('Enter Your Current Usage'!$G$9="YES",1,1.15),0)/100+IFERROR(G22*'Enter Your Current Usage'!$F$8*(1-'Enter Your Current Usage'!$F$10)*IF('Enter Your Current Usage'!$F$9="YES",1,1.15),0)/100-IFERROR(G28*'Enter Your Current Usage'!$F$8*(1-'Enter Your Current Usage'!$F$10)*IF('Enter Your Current Usage'!$F$9="YES",1,1.15),0)/100</f>
        <v>0</v>
      </c>
      <c r="H29" s="110"/>
      <c r="I29" s="107"/>
      <c r="J29" s="103" t="s">
        <v>73</v>
      </c>
    </row>
    <row r="30" spans="3:12" s="96" customFormat="1" ht="15.75" x14ac:dyDescent="0.25">
      <c r="C30" s="98" t="s">
        <v>57</v>
      </c>
      <c r="D30" s="111">
        <f>IF(D21*0.2+D22*0.098-D28*0.098&lt;&gt;0,D21*0.2+D22*0.098-D28*0.098,"N/A")</f>
        <v>223.86666666666667</v>
      </c>
      <c r="E30" s="111">
        <f t="shared" ref="E30:G30" si="0">IF(E21*0.2+E22*0.098-E28*0.098&lt;&gt;0,E21*0.2+E22*0.098-E28*0.098,"N/A")</f>
        <v>1029.008</v>
      </c>
      <c r="F30" s="111">
        <f t="shared" si="0"/>
        <v>230.30376923076923</v>
      </c>
      <c r="G30" s="111" t="str">
        <f t="shared" si="0"/>
        <v>N/A</v>
      </c>
      <c r="H30" s="112"/>
      <c r="I30" s="107"/>
      <c r="J30" s="108"/>
    </row>
    <row r="31" spans="3:12" ht="15.75" thickBot="1" x14ac:dyDescent="0.3">
      <c r="C31" s="20"/>
      <c r="D31" s="25"/>
      <c r="E31" s="25"/>
      <c r="F31" s="25"/>
      <c r="G31" s="25"/>
      <c r="H31" s="21"/>
      <c r="I31" s="26"/>
      <c r="J31" s="27"/>
      <c r="L31" s="10"/>
    </row>
    <row r="33" spans="2:12" ht="18.75" x14ac:dyDescent="0.3">
      <c r="F33" s="157" t="s">
        <v>59</v>
      </c>
      <c r="G33" s="157"/>
      <c r="H33" s="157"/>
      <c r="I33" s="157"/>
    </row>
    <row r="34" spans="2:12" x14ac:dyDescent="0.25">
      <c r="H34" s="14"/>
      <c r="I34" s="14"/>
      <c r="J34" s="11"/>
    </row>
    <row r="35" spans="2:12" s="45" customFormat="1" ht="21" x14ac:dyDescent="0.35">
      <c r="B35" s="45" t="s">
        <v>50</v>
      </c>
      <c r="I35" s="46"/>
      <c r="J35" s="47"/>
      <c r="K35" s="47"/>
      <c r="L35" s="48"/>
    </row>
    <row r="36" spans="2:12" s="45" customFormat="1" ht="21" x14ac:dyDescent="0.35">
      <c r="B36" s="45" t="s">
        <v>75</v>
      </c>
      <c r="I36" s="46"/>
      <c r="J36" s="47"/>
      <c r="K36" s="47"/>
      <c r="L36" s="48"/>
    </row>
    <row r="37" spans="2:12" s="45" customFormat="1" ht="21" x14ac:dyDescent="0.35">
      <c r="B37" s="45" t="s">
        <v>51</v>
      </c>
      <c r="I37" s="46"/>
      <c r="J37" s="47"/>
      <c r="K37" s="47"/>
      <c r="L37" s="48"/>
    </row>
    <row r="38" spans="2:12" s="45" customFormat="1" ht="21" x14ac:dyDescent="0.35">
      <c r="B38" s="45" t="s">
        <v>56</v>
      </c>
      <c r="I38" s="47"/>
      <c r="J38" s="47"/>
      <c r="K38" s="47"/>
      <c r="L38" s="48"/>
    </row>
    <row r="39" spans="2:12" s="45" customFormat="1" ht="21" x14ac:dyDescent="0.35">
      <c r="B39" s="45" t="s">
        <v>58</v>
      </c>
      <c r="I39" s="47"/>
      <c r="J39" s="47"/>
      <c r="K39" s="47"/>
      <c r="L39" s="48"/>
    </row>
    <row r="40" spans="2:12" s="45" customFormat="1" ht="21" x14ac:dyDescent="0.35">
      <c r="B40" s="45" t="s">
        <v>52</v>
      </c>
      <c r="I40" s="47"/>
      <c r="J40" s="47"/>
      <c r="K40" s="47"/>
      <c r="L40" s="48"/>
    </row>
    <row r="41" spans="2:12" x14ac:dyDescent="0.25">
      <c r="I41" s="13"/>
      <c r="J41" s="13"/>
      <c r="K41" s="13"/>
    </row>
    <row r="42" spans="2:12" x14ac:dyDescent="0.25">
      <c r="I42" s="15"/>
      <c r="J42" s="13"/>
      <c r="K42" s="13"/>
    </row>
    <row r="43" spans="2:12" x14ac:dyDescent="0.25">
      <c r="I43" s="13"/>
      <c r="J43" s="13"/>
      <c r="K43" s="13"/>
    </row>
    <row r="44" spans="2:12" x14ac:dyDescent="0.25">
      <c r="I44" s="13"/>
      <c r="J44" s="13"/>
      <c r="K44" s="13"/>
    </row>
  </sheetData>
  <sheetProtection selectLockedCells="1"/>
  <mergeCells count="3">
    <mergeCell ref="F33:I33"/>
    <mergeCell ref="C3:G3"/>
    <mergeCell ref="C16:G16"/>
  </mergeCells>
  <conditionalFormatting sqref="D26:F30">
    <cfRule type="expression" dxfId="2" priority="18">
      <formula>NOT(D$26=D$19)</formula>
    </cfRule>
  </conditionalFormatting>
  <conditionalFormatting sqref="D19:F22">
    <cfRule type="expression" dxfId="1" priority="19">
      <formula>NOT(D$19=D$26)</formula>
    </cfRule>
  </conditionalFormatting>
  <conditionalFormatting sqref="H30">
    <cfRule type="expression" dxfId="0" priority="1">
      <formula>NOT(H$26=H$19)</formula>
    </cfRule>
  </conditionalFormatting>
  <hyperlinks>
    <hyperlink ref="F33" r:id="rId1" display="To reduce your future CO2 emissions immediately, click here to join Ecotricity"/>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I61"/>
  <sheetViews>
    <sheetView showGridLines="0" topLeftCell="A13" zoomScale="85" zoomScaleNormal="85" workbookViewId="0">
      <selection activeCell="F27" sqref="F27"/>
    </sheetView>
  </sheetViews>
  <sheetFormatPr defaultRowHeight="15" x14ac:dyDescent="0.25"/>
  <cols>
    <col min="1" max="1" width="18.28515625" style="30" customWidth="1"/>
    <col min="2" max="2" width="30.5703125" bestFit="1" customWidth="1"/>
    <col min="3" max="3" width="19.140625" bestFit="1" customWidth="1"/>
    <col min="4" max="4" width="16.85546875" customWidth="1"/>
    <col min="5" max="5" width="13.140625" bestFit="1" customWidth="1"/>
    <col min="6" max="6" width="19.28515625" bestFit="1" customWidth="1"/>
    <col min="7" max="7" width="46.42578125" bestFit="1" customWidth="1"/>
    <col min="8" max="8" width="21.7109375" bestFit="1" customWidth="1"/>
    <col min="9" max="9" width="31.42578125" bestFit="1" customWidth="1"/>
  </cols>
  <sheetData>
    <row r="1" spans="1:9" ht="29.25" customHeight="1" x14ac:dyDescent="0.25">
      <c r="C1" t="s">
        <v>14</v>
      </c>
      <c r="D1" t="s">
        <v>15</v>
      </c>
      <c r="E1" t="s">
        <v>31</v>
      </c>
    </row>
    <row r="2" spans="1:9" x14ac:dyDescent="0.25">
      <c r="B2" t="s">
        <v>0</v>
      </c>
      <c r="C2" s="1">
        <f>IF(LEFT(HLOOKUP(B2,'Enter Your Current Usage'!$E$14:$G$15,2,FALSE),3)="gas",7%,0%)</f>
        <v>7.0000000000000007E-2</v>
      </c>
      <c r="D2" s="1">
        <f>7%-C2</f>
        <v>0</v>
      </c>
      <c r="E2" s="1">
        <f>SUM(C2:D2)</f>
        <v>7.0000000000000007E-2</v>
      </c>
      <c r="F2" s="1"/>
      <c r="G2" s="2"/>
      <c r="H2" s="3"/>
      <c r="I2" s="3"/>
    </row>
    <row r="3" spans="1:9" x14ac:dyDescent="0.25">
      <c r="B3" t="s">
        <v>2</v>
      </c>
      <c r="C3" s="1">
        <f>IF(LEFT(HLOOKUP(B3,'Enter Your Current Usage'!$E$14:$G$15,2,FALSE),3)="gas",28%,0%)</f>
        <v>0.28000000000000003</v>
      </c>
      <c r="D3" s="1">
        <f>28%-C3</f>
        <v>0</v>
      </c>
      <c r="E3" s="1">
        <f t="shared" ref="E3:E6" si="0">SUM(C3:D3)</f>
        <v>0.28000000000000003</v>
      </c>
      <c r="F3" s="1"/>
      <c r="G3" s="2"/>
      <c r="H3" s="3"/>
      <c r="I3" s="3"/>
    </row>
    <row r="4" spans="1:9" x14ac:dyDescent="0.25">
      <c r="B4" t="s">
        <v>3</v>
      </c>
      <c r="C4" s="1">
        <f>IF(LEFT(HLOOKUP(B4,'Enter Your Current Usage'!$E$14:$G$15,2,FALSE),3)="gas",31%,0%)</f>
        <v>0</v>
      </c>
      <c r="D4" s="1">
        <f>31%-C4</f>
        <v>0.31</v>
      </c>
      <c r="E4" s="1">
        <f t="shared" si="0"/>
        <v>0.31</v>
      </c>
      <c r="F4" s="1"/>
      <c r="G4" s="2"/>
      <c r="H4" s="3"/>
      <c r="I4" s="3"/>
    </row>
    <row r="5" spans="1:9" x14ac:dyDescent="0.25">
      <c r="B5" t="s">
        <v>42</v>
      </c>
      <c r="C5" s="6">
        <v>0</v>
      </c>
      <c r="D5" s="1">
        <f>34%-C5</f>
        <v>0.34</v>
      </c>
      <c r="E5" s="1">
        <f t="shared" si="0"/>
        <v>0.34</v>
      </c>
      <c r="F5" s="1"/>
      <c r="G5" s="1"/>
      <c r="H5" s="3"/>
      <c r="I5" s="3"/>
    </row>
    <row r="6" spans="1:9" x14ac:dyDescent="0.25">
      <c r="B6" t="s">
        <v>13</v>
      </c>
      <c r="C6" s="6">
        <f>SUM(C2:C5)</f>
        <v>0.35000000000000003</v>
      </c>
      <c r="D6" s="6">
        <f>SUM(D2:D5)</f>
        <v>0.65</v>
      </c>
      <c r="E6" s="1">
        <f t="shared" si="0"/>
        <v>1</v>
      </c>
      <c r="H6" s="5"/>
      <c r="I6" s="5"/>
    </row>
    <row r="7" spans="1:9" x14ac:dyDescent="0.25">
      <c r="H7" s="5"/>
    </row>
    <row r="8" spans="1:9" x14ac:dyDescent="0.25">
      <c r="B8" s="4"/>
      <c r="C8" s="4" t="s">
        <v>32</v>
      </c>
      <c r="D8" s="4" t="s">
        <v>47</v>
      </c>
      <c r="E8" s="4" t="s">
        <v>46</v>
      </c>
    </row>
    <row r="9" spans="1:9" x14ac:dyDescent="0.25">
      <c r="A9" s="163" t="s">
        <v>0</v>
      </c>
      <c r="B9" t="s">
        <v>5</v>
      </c>
      <c r="C9" s="1">
        <v>0.4</v>
      </c>
      <c r="D9" s="8">
        <f>8000*$E$2*(AVERAGE($C$10:$C$11)/C9)</f>
        <v>1007.9999999999999</v>
      </c>
      <c r="E9" s="7">
        <f>D9*0.2</f>
        <v>201.6</v>
      </c>
    </row>
    <row r="10" spans="1:9" x14ac:dyDescent="0.25">
      <c r="A10" s="163"/>
      <c r="B10" t="s">
        <v>27</v>
      </c>
      <c r="C10" s="1">
        <v>0.84</v>
      </c>
      <c r="D10" s="8">
        <f>8000*$E$2*(AVERAGE($C$10:$C$11)/C10)</f>
        <v>480</v>
      </c>
      <c r="E10" s="7">
        <f>D10*0.098</f>
        <v>47.04</v>
      </c>
    </row>
    <row r="11" spans="1:9" x14ac:dyDescent="0.25">
      <c r="A11" s="163"/>
      <c r="B11" t="s">
        <v>4</v>
      </c>
      <c r="C11" s="1">
        <v>0.6</v>
      </c>
      <c r="D11" s="8">
        <f>8000*$E$2*(AVERAGE($C$10:$C$11)/C11)</f>
        <v>672</v>
      </c>
      <c r="E11" s="7">
        <f>D11*0.098</f>
        <v>65.856000000000009</v>
      </c>
    </row>
    <row r="12" spans="1:9" s="38" customFormat="1" ht="33.75" x14ac:dyDescent="0.15">
      <c r="A12" s="33"/>
      <c r="B12" s="39" t="s">
        <v>62</v>
      </c>
      <c r="C12" s="35">
        <f>C10</f>
        <v>0.84</v>
      </c>
      <c r="D12" s="36">
        <v>672</v>
      </c>
      <c r="E12" s="37">
        <v>0</v>
      </c>
    </row>
    <row r="13" spans="1:9" x14ac:dyDescent="0.25">
      <c r="A13" s="163" t="s">
        <v>2</v>
      </c>
      <c r="B13" t="s">
        <v>11</v>
      </c>
      <c r="C13" s="1">
        <v>0.85</v>
      </c>
      <c r="D13" s="8">
        <f>8000*$E$3*(AVERAGE($C$13:$C$15)/C13)</f>
        <v>4699.6078431372553</v>
      </c>
      <c r="E13" s="7">
        <f>D13*0.2</f>
        <v>939.92156862745105</v>
      </c>
    </row>
    <row r="14" spans="1:9" x14ac:dyDescent="0.25">
      <c r="A14" s="163"/>
      <c r="B14" t="s">
        <v>9</v>
      </c>
      <c r="C14" s="1">
        <v>1</v>
      </c>
      <c r="D14" s="8">
        <f>8000*$E$3*(AVERAGE($C$13:$C$15)/C14)</f>
        <v>3994.6666666666665</v>
      </c>
      <c r="E14" s="7">
        <f>D14*0.098</f>
        <v>391.47733333333332</v>
      </c>
    </row>
    <row r="15" spans="1:9" x14ac:dyDescent="0.25">
      <c r="A15" s="163"/>
      <c r="B15" t="s">
        <v>10</v>
      </c>
      <c r="C15" s="1">
        <v>3.5</v>
      </c>
      <c r="D15" s="8">
        <f>8000*$E$3*(AVERAGE($C$13:$C$15)/C15)</f>
        <v>1141.3333333333333</v>
      </c>
      <c r="E15" s="7">
        <f>D15*0.098</f>
        <v>111.85066666666667</v>
      </c>
    </row>
    <row r="16" spans="1:9" ht="75" x14ac:dyDescent="0.25">
      <c r="B16" s="29" t="s">
        <v>61</v>
      </c>
      <c r="C16" s="1">
        <f>C15</f>
        <v>3.5</v>
      </c>
      <c r="D16" s="31">
        <v>3995</v>
      </c>
      <c r="E16" s="7">
        <v>0</v>
      </c>
    </row>
    <row r="17" spans="1:5" x14ac:dyDescent="0.25">
      <c r="A17" s="30" t="s">
        <v>3</v>
      </c>
      <c r="B17" t="s">
        <v>6</v>
      </c>
      <c r="C17" s="1">
        <v>0.65</v>
      </c>
      <c r="D17" s="8">
        <f>8000*$E$4*(AVERAGE($C$17:$C$21)/C17)</f>
        <v>4292.3076923076924</v>
      </c>
      <c r="E17" s="7">
        <f>D17*0.2</f>
        <v>858.46153846153857</v>
      </c>
    </row>
    <row r="18" spans="1:5" x14ac:dyDescent="0.25">
      <c r="B18" t="s">
        <v>16</v>
      </c>
      <c r="C18" s="1">
        <v>0.8</v>
      </c>
      <c r="D18" s="8">
        <f>8000*$E$4*(AVERAGE($C$17:$C$21)/C18)</f>
        <v>3487.5</v>
      </c>
      <c r="E18" s="7">
        <f>D18*0.2</f>
        <v>697.5</v>
      </c>
    </row>
    <row r="19" spans="1:5" x14ac:dyDescent="0.25">
      <c r="B19" t="s">
        <v>30</v>
      </c>
      <c r="C19" s="1">
        <v>2.2000000000000002</v>
      </c>
      <c r="D19" s="8">
        <f>8000*$E$4*(AVERAGE($C$17:$C$21)/C19)</f>
        <v>1268.1818181818182</v>
      </c>
      <c r="E19" s="7">
        <f>D19*0.098</f>
        <v>124.2818181818182</v>
      </c>
    </row>
    <row r="20" spans="1:5" x14ac:dyDescent="0.25">
      <c r="B20" t="s">
        <v>7</v>
      </c>
      <c r="C20" s="1">
        <v>0.85</v>
      </c>
      <c r="D20" s="8">
        <f>8000*$E$4*(AVERAGE($C$17:$C$21)/C20)</f>
        <v>3282.3529411764703</v>
      </c>
      <c r="E20" s="7">
        <f>D20*0.098</f>
        <v>321.67058823529408</v>
      </c>
    </row>
    <row r="21" spans="1:5" s="38" customFormat="1" ht="33.75" x14ac:dyDescent="0.15">
      <c r="A21" s="33"/>
      <c r="B21" s="34" t="s">
        <v>60</v>
      </c>
      <c r="C21" s="35"/>
      <c r="D21" s="36">
        <v>3282</v>
      </c>
      <c r="E21" s="37">
        <v>0</v>
      </c>
    </row>
    <row r="44" s="9" customFormat="1" ht="11.25" x14ac:dyDescent="0.2"/>
    <row r="45" s="9" customFormat="1" ht="11.25" x14ac:dyDescent="0.2"/>
    <row r="46" s="9" customFormat="1" ht="11.25" x14ac:dyDescent="0.2"/>
    <row r="47" s="9" customFormat="1" ht="11.25" x14ac:dyDescent="0.2"/>
    <row r="48" s="9" customFormat="1" ht="11.25" x14ac:dyDescent="0.2"/>
    <row r="49" spans="1:1" s="9" customFormat="1" ht="11.25" x14ac:dyDescent="0.2"/>
    <row r="50" spans="1:1" s="9" customFormat="1" ht="11.25" x14ac:dyDescent="0.2"/>
    <row r="51" spans="1:1" s="9" customFormat="1" ht="11.25" x14ac:dyDescent="0.2"/>
    <row r="52" spans="1:1" ht="12" customHeight="1" x14ac:dyDescent="0.25"/>
    <row r="53" spans="1:1" x14ac:dyDescent="0.25">
      <c r="A53" s="32" t="s">
        <v>34</v>
      </c>
    </row>
    <row r="54" spans="1:1" x14ac:dyDescent="0.25">
      <c r="A54" s="32" t="s">
        <v>35</v>
      </c>
    </row>
    <row r="55" spans="1:1" x14ac:dyDescent="0.25">
      <c r="A55" s="32" t="s">
        <v>45</v>
      </c>
    </row>
    <row r="56" spans="1:1" x14ac:dyDescent="0.25">
      <c r="A56" s="32" t="s">
        <v>38</v>
      </c>
    </row>
    <row r="57" spans="1:1" x14ac:dyDescent="0.25">
      <c r="A57" s="32"/>
    </row>
    <row r="58" spans="1:1" x14ac:dyDescent="0.25">
      <c r="A58" s="32" t="s">
        <v>33</v>
      </c>
    </row>
    <row r="59" spans="1:1" x14ac:dyDescent="0.25">
      <c r="A59" s="32" t="s">
        <v>36</v>
      </c>
    </row>
    <row r="60" spans="1:1" x14ac:dyDescent="0.25">
      <c r="A60" s="32" t="s">
        <v>37</v>
      </c>
    </row>
    <row r="61" spans="1:1" x14ac:dyDescent="0.25">
      <c r="A61" s="32" t="s">
        <v>39</v>
      </c>
    </row>
  </sheetData>
  <mergeCells count="2">
    <mergeCell ref="A9:A11"/>
    <mergeCell ref="A13:A15"/>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Enter Your Current Usage</vt:lpstr>
      <vt:lpstr>Check your Emissions &amp; Savings</vt:lpstr>
      <vt:lpstr>NZ Average Appliance Emissions</vt:lpstr>
      <vt:lpstr>APPLIANCE_EFFICIENCY</vt:lpstr>
      <vt:lpstr>HOME_CONSUMPTION</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Ellery Daines</dc:creator>
  <cp:lastModifiedBy>AL Yates</cp:lastModifiedBy>
  <dcterms:created xsi:type="dcterms:W3CDTF">2016-12-07T21:56:59Z</dcterms:created>
  <dcterms:modified xsi:type="dcterms:W3CDTF">2017-02-08T21:24:37Z</dcterms:modified>
</cp:coreProperties>
</file>